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2"/>
  <workbookPr defaultThemeVersion="166925"/>
  <mc:AlternateContent xmlns:mc="http://schemas.openxmlformats.org/markup-compatibility/2006">
    <mc:Choice Requires="x15">
      <x15ac:absPath xmlns:x15ac="http://schemas.microsoft.com/office/spreadsheetml/2010/11/ac" url="https://sdhgovbr.sharepoint.com/sites/ObservatrioBrasileIgualdadedeGnero/Documentos Compartilhados/General/RASEAM/Raseam 2024/Tabelas confeccionadas Raseam23 16-01-24/b.Tabelas numeradas por tema 26-02-24/"/>
    </mc:Choice>
  </mc:AlternateContent>
  <xr:revisionPtr revIDLastSave="2725" documentId="11_A48F1FB11CE05EC3466BAF73AD946C87DDC520CC" xr6:coauthVersionLast="47" xr6:coauthVersionMax="47" xr10:uidLastSave="{E778CB8D-8AD9-4881-8FC6-F33413690F25}"/>
  <bookViews>
    <workbookView xWindow="28680" yWindow="-120" windowWidth="29040" windowHeight="15720" firstSheet="41" activeTab="2" xr2:uid="{00000000-000D-0000-FFFF-FFFF00000000}"/>
  </bookViews>
  <sheets>
    <sheet name="4.1.abc" sheetId="1" r:id="rId1"/>
    <sheet name="4.2.abc" sheetId="2" r:id="rId2"/>
    <sheet name="4.3.abc" sheetId="3" r:id="rId3"/>
    <sheet name="4.4.abcdefgh" sheetId="4" r:id="rId4"/>
    <sheet name="4.5" sheetId="5" r:id="rId5"/>
    <sheet name="4.6.abc" sheetId="6" r:id="rId6"/>
    <sheet name="4.7.abc" sheetId="7" r:id="rId7"/>
    <sheet name="4.8.abc" sheetId="8" r:id="rId8"/>
    <sheet name="4.9" sheetId="9" r:id="rId9"/>
    <sheet name="4.10.abc" sheetId="10" r:id="rId10"/>
    <sheet name="4.11.ab" sheetId="11" r:id="rId11"/>
    <sheet name="4.12.abc" sheetId="12" r:id="rId12"/>
    <sheet name="4.13.abc" sheetId="13" r:id="rId13"/>
    <sheet name="4.14.abcde" sheetId="14" r:id="rId14"/>
    <sheet name="4.15.abc" sheetId="15" r:id="rId15"/>
    <sheet name="4.16.abc" sheetId="16" r:id="rId16"/>
    <sheet name="4.17.abc" sheetId="17" r:id="rId17"/>
    <sheet name="4.18" sheetId="18" r:id="rId18"/>
    <sheet name="4.19.abc" sheetId="19" r:id="rId19"/>
    <sheet name="4.20.abc" sheetId="20" r:id="rId20"/>
    <sheet name="4.21" sheetId="21" r:id="rId21"/>
    <sheet name="4.22.abc" sheetId="22" r:id="rId22"/>
    <sheet name="4.23" sheetId="23" r:id="rId23"/>
    <sheet name="4.24.abc" sheetId="24" r:id="rId24"/>
    <sheet name="4.25.abc" sheetId="25" r:id="rId25"/>
    <sheet name="4.26.abc" sheetId="26" r:id="rId26"/>
    <sheet name="4.27.abc" sheetId="27" r:id="rId27"/>
    <sheet name="4.28.abc" sheetId="28" r:id="rId28"/>
    <sheet name="4.29.abc" sheetId="29" r:id="rId29"/>
    <sheet name="4.30.abc" sheetId="30" r:id="rId30"/>
    <sheet name="4.31.abc" sheetId="31" r:id="rId31"/>
    <sheet name="4.32.ab" sheetId="32" r:id="rId32"/>
    <sheet name="4.33.abc" sheetId="33" r:id="rId33"/>
    <sheet name="4.34.ab" sheetId="34" r:id="rId34"/>
    <sheet name="4.35.abc" sheetId="35" r:id="rId35"/>
    <sheet name="4.36.abc" sheetId="36" r:id="rId36"/>
    <sheet name="4.37.abc" sheetId="37" r:id="rId37"/>
    <sheet name="4.38.abc" sheetId="38" r:id="rId38"/>
    <sheet name="4.39.ab" sheetId="39" r:id="rId39"/>
    <sheet name="4.40.ab" sheetId="40" r:id="rId40"/>
    <sheet name="4.41.abc" sheetId="41" r:id="rId41"/>
    <sheet name="4.42.ab" sheetId="42" r:id="rId42"/>
    <sheet name="4.43" sheetId="43" r:id="rId43"/>
    <sheet name="4.44" sheetId="44" r:id="rId44"/>
    <sheet name="4.45.ab" sheetId="45" r:id="rId45"/>
    <sheet name="4.46.ab" sheetId="46" r:id="rId4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3" i="38" l="1"/>
  <c r="D102" i="38"/>
  <c r="D101" i="38"/>
  <c r="D100" i="38"/>
  <c r="D99" i="38"/>
  <c r="D98" i="38"/>
  <c r="D97" i="38"/>
  <c r="D96" i="38"/>
  <c r="D95" i="38"/>
  <c r="D94" i="38"/>
  <c r="D93" i="38"/>
  <c r="D92" i="38"/>
  <c r="D91" i="38"/>
  <c r="D90" i="38"/>
  <c r="D89" i="38"/>
  <c r="D88" i="38"/>
  <c r="D87" i="38"/>
  <c r="D86" i="38"/>
  <c r="D85" i="38"/>
  <c r="D84" i="38"/>
  <c r="D83" i="38"/>
  <c r="D82" i="38"/>
  <c r="D81" i="38"/>
  <c r="D80" i="38"/>
  <c r="D79" i="38"/>
  <c r="D78" i="38"/>
  <c r="D77" i="38"/>
  <c r="C103" i="38"/>
  <c r="C102" i="38"/>
  <c r="C101" i="38"/>
  <c r="C100" i="38"/>
  <c r="C99" i="38"/>
  <c r="C98" i="38"/>
  <c r="C97" i="38"/>
  <c r="C96" i="38"/>
  <c r="C95" i="38"/>
  <c r="C94" i="38"/>
  <c r="C93" i="38"/>
  <c r="C92" i="38"/>
  <c r="C91" i="38"/>
  <c r="C90" i="38"/>
  <c r="C89" i="38"/>
  <c r="C88" i="38"/>
  <c r="C87" i="38"/>
  <c r="C86" i="38"/>
  <c r="C85" i="38"/>
  <c r="C84" i="38"/>
  <c r="C83" i="38"/>
  <c r="C82" i="38"/>
  <c r="C81" i="38"/>
  <c r="C80" i="38"/>
  <c r="C79" i="38"/>
  <c r="C78" i="38"/>
  <c r="C77" i="38"/>
  <c r="B103" i="38"/>
  <c r="B102" i="38"/>
  <c r="B101" i="38"/>
  <c r="B100" i="38"/>
  <c r="B99" i="38"/>
  <c r="B98" i="38"/>
  <c r="B97" i="38"/>
  <c r="B96" i="38"/>
  <c r="B95" i="38"/>
  <c r="B94" i="38"/>
  <c r="B93" i="38"/>
  <c r="B92" i="38"/>
  <c r="B91" i="38"/>
  <c r="B90" i="38"/>
  <c r="B89" i="38"/>
  <c r="B88" i="38"/>
  <c r="B87" i="38"/>
  <c r="B86" i="38"/>
  <c r="B85" i="38"/>
  <c r="B84" i="38"/>
  <c r="B83" i="38"/>
  <c r="B82" i="38"/>
  <c r="B81" i="38"/>
  <c r="B80" i="38"/>
  <c r="B79" i="38"/>
  <c r="B78" i="38"/>
  <c r="B77" i="38"/>
  <c r="M44" i="42"/>
  <c r="L44" i="42"/>
  <c r="K44" i="42"/>
  <c r="J44" i="42"/>
  <c r="I44" i="42"/>
  <c r="H44" i="42"/>
  <c r="G44" i="42"/>
  <c r="F44" i="42"/>
  <c r="E44" i="42"/>
  <c r="D44" i="42"/>
  <c r="C44" i="42"/>
  <c r="B44" i="42"/>
  <c r="M18" i="42"/>
  <c r="L18" i="42"/>
  <c r="K18" i="42"/>
  <c r="J18" i="42"/>
  <c r="I18" i="42"/>
  <c r="H18" i="42"/>
  <c r="G18" i="42"/>
  <c r="F18" i="42"/>
  <c r="E18" i="42"/>
  <c r="D18" i="42"/>
  <c r="C18" i="42"/>
  <c r="B18" i="42"/>
  <c r="B27" i="41"/>
  <c r="B15" i="41"/>
  <c r="B3" i="41"/>
</calcChain>
</file>

<file path=xl/sharedStrings.xml><?xml version="1.0" encoding="utf-8"?>
<sst xmlns="http://schemas.openxmlformats.org/spreadsheetml/2006/main" count="2217" uniqueCount="530">
  <si>
    <t>4.1.a. Proporção da mortalidade por sexo, segundo o grupo de causas – Brasil,2022</t>
  </si>
  <si>
    <t>Grupo de causas</t>
  </si>
  <si>
    <t>Proporção (%)</t>
  </si>
  <si>
    <t>Total</t>
  </si>
  <si>
    <t xml:space="preserve">Mulheres </t>
  </si>
  <si>
    <t>Homens</t>
  </si>
  <si>
    <t>Doenças infecciosas e parasitárias</t>
  </si>
  <si>
    <t>Neoplasias</t>
  </si>
  <si>
    <t>Doenças do aparelho circulatório</t>
  </si>
  <si>
    <t>Doenças do aparelho respiratório</t>
  </si>
  <si>
    <t>Afecções originadas no período perinatal</t>
  </si>
  <si>
    <t>Causas externas</t>
  </si>
  <si>
    <t>Demais causas definidas</t>
  </si>
  <si>
    <t>Fonte:Ministério da Saúde, Sistema de Informações sobre Mortalidade -  SIM.</t>
  </si>
  <si>
    <t>Notas: 1. Demais causas definidas corresponde a todas as causas com exceção do Capitulo XVIII da CID-10</t>
  </si>
  <si>
    <t>Excluídos os registros com sexo preenchido como ignorado.</t>
  </si>
  <si>
    <t>2. Dados preliminares, conforme Portaria SVS/MS nº 116/2009.</t>
  </si>
  <si>
    <t>4.1.b. Proporção da mortalidade por sexo, segundo o grupo de causas – Brasil,2021</t>
  </si>
  <si>
    <t>4.1.c. Proporção da mortalidade por sexo, segundo o grupo de causas – Brasil,2020</t>
  </si>
  <si>
    <t>Notas: 1.Demais causas definidas corresponde a todas as causas com exceção do Capitulo XVIII da CID-10</t>
  </si>
  <si>
    <t>4.2.a. Taxa  bruta de mortalidade, de doenças crônicas não transmissíveis mais frequentes entre a população do sexo feminino, por cor ou raça, segundo o tipo de doença (por 100.000 mulheres) - Brasil, 2022</t>
  </si>
  <si>
    <t>Doenças crônicas não transmissíveis</t>
  </si>
  <si>
    <t>Cor ou raça</t>
  </si>
  <si>
    <t>Branca</t>
  </si>
  <si>
    <t>Preta ou parda</t>
  </si>
  <si>
    <t>Neoplasias malignas dos órgãos digestivos</t>
  </si>
  <si>
    <t>Neoplasias malignas do aparelho respiratório e dos órgãos intratorácicos</t>
  </si>
  <si>
    <t>Neoplasias malignas da mama</t>
  </si>
  <si>
    <t>Neoplasias malignas dos órgãos genitais femininos</t>
  </si>
  <si>
    <t>Diabetes mellitus</t>
  </si>
  <si>
    <t>Doenças reumáticas crônicas do coração</t>
  </si>
  <si>
    <t>Doenças hipertensivas</t>
  </si>
  <si>
    <t>Doenças isquêmicas do coração</t>
  </si>
  <si>
    <t>Doenças cerebrovasculares</t>
  </si>
  <si>
    <t>Doenças crônicas das vias aéreas inferiores</t>
  </si>
  <si>
    <t>Fonte:Ministério da Saúde, Sistema de Informações sobre Mortalidade - SIM. IBGE, PNADC.</t>
  </si>
  <si>
    <t>Nota: A coluna total inclui mulheres indígenas, amarelas e com cor ou raça não informada.</t>
  </si>
  <si>
    <t>4.2.b. Taxa de mortalidade, de doenças crônicas não transmissíveis mais frequentes entre a população do sexo feminino, por cor ou raça, segundo o tipo de doença (por 100.000 mulheres) - Brasil, 2021</t>
  </si>
  <si>
    <t>4.2. c. Taxa de mortalidade, de doenças crônicas não transmissíveis mais frequentes entre a população do sexo feminino, por cor ou raça, segundo o tipo de doença (por 100.000 mulheres) - Brasil, 2020</t>
  </si>
  <si>
    <t>4.3.a. Taxa de mortalidade, de doenças crônicas não transmissíveis mais frequentes entre a população do sexo masculino, por cor ou raça, segundo o tipo de doença (por 100.000 homens) - Brasil, 2022</t>
  </si>
  <si>
    <t>Neoplasias malignas aparelho respiratório e órgãos intratorácicos</t>
  </si>
  <si>
    <t>Neoplasias malignas dos órgãos genitais masculinos</t>
  </si>
  <si>
    <t>Neoplasias malignas dos tecidos linfáticos, hematopoéticos e correlatos</t>
  </si>
  <si>
    <t>4.3.b. Taxa de mortalidade, de doenças crônicas não transmissíveis mais frequentes entre a população do sexo masculino, por cor ou raça, segundo o tipo de doença (por 100.000 homens) - Brasil, 2021</t>
  </si>
  <si>
    <t>4.3.c. Taxa de mortalidade, de doenças crônicas não transmissíveis mais frequentes entre a população do sexo masculino, por cor ou raça, segundo o tipo de doença (por 100.000 homens) - Brasil, 2020</t>
  </si>
  <si>
    <t>Notas: A coluna total inclui mulheres indígenas, amarelas e com cor ou raça não informada.</t>
  </si>
  <si>
    <t>4.4.a. Razão de mortalidade materna (RMM) por tipo de causa obstétrica e causas específicas (por 100.00 nascidas/os vivas/os) - Brasil, 2022</t>
  </si>
  <si>
    <t>Causas de morte</t>
  </si>
  <si>
    <t>Razão de Mortalidade Materna</t>
  </si>
  <si>
    <t>Causas Obstétricas Diretas</t>
  </si>
  <si>
    <t xml:space="preserve">     Aborto</t>
  </si>
  <si>
    <t xml:space="preserve">     Hemorragia</t>
  </si>
  <si>
    <t xml:space="preserve">     Hipertensão</t>
  </si>
  <si>
    <t xml:space="preserve">     Infecção puerperal</t>
  </si>
  <si>
    <t xml:space="preserve">     Outras causas obstétricas diretas</t>
  </si>
  <si>
    <t>Causas Obstétricas Indiretas</t>
  </si>
  <si>
    <t xml:space="preserve">     Doenças do aparelho circulatório complicando a gestação, parto e puerpério</t>
  </si>
  <si>
    <t xml:space="preserve">     Outras causas obstétricas indiretas</t>
  </si>
  <si>
    <t>Causas Obstétricas não Especificadas</t>
  </si>
  <si>
    <t>Fonte: Ministério da Saúde, Sistema de Informações sobre Mortalidade - SIM e Sistema de Informações sobre Nascidos Vivos -  SINASC.</t>
  </si>
  <si>
    <t xml:space="preserve">Nota: Sem aplicação de fator de correção. </t>
  </si>
  <si>
    <t>4.4.b. Razão de mortalidade materna (RMM) por tipo de causa obstétrica e causas específicas (por 100.00 nascidas/os vivas/os) - Brasil, 2021</t>
  </si>
  <si>
    <t>4.4.c. Razão de mortalidade materna (RMM) por tipo de causa obstétrica e causas específicas (por 100.00 nascidas/os vivas/os) - Brasil, 2020</t>
  </si>
  <si>
    <t>4.4.d. Razão de mortalidade materna (RMM) por tipo de causa obstétrica e causas específicas (por 100.00 nascidas/os vivas/os) - Brasil, 2019</t>
  </si>
  <si>
    <t>4.4.e. Razão de mortalidade materna (RMM) por tipo de causa obstétrica e causas específicas (por 100.00 nascidas/os vivas/os) - Brasil, 2018</t>
  </si>
  <si>
    <t>Nota: Sem aplicação de fator de correção.</t>
  </si>
  <si>
    <t>4.4.f. Razão de mortalidade materna (RMM) por tipo de causa obstétrica e causas específicas (por 100.00 nascidas/os vivas/os) - Brasil, 2017</t>
  </si>
  <si>
    <t>4.4.g. Razão de mortalidade materna (RMM) por tipo de causa obstétrica e causas específicas (por 100.00 nascidas/os vivas/os) - Brasil, 2016</t>
  </si>
  <si>
    <t>4.4.h. Razão de mortalidade materna (RMM) por tipo de causa obstétrica e causas específicas (por 100.00 nascidas/os vivas/os) - Brasil, 2015</t>
  </si>
  <si>
    <t>4.5. Distribuição percentual da mortalidade materna, por tipo de causa obstétrica e por tipo de causa específica– Brasil, 2013 a 2022</t>
  </si>
  <si>
    <t xml:space="preserve">Causas de morte </t>
  </si>
  <si>
    <t xml:space="preserve">Distribuição (%) </t>
  </si>
  <si>
    <t xml:space="preserve">Causas Obstétricas Diretas </t>
  </si>
  <si>
    <t xml:space="preserve">Aborto </t>
  </si>
  <si>
    <t xml:space="preserve">Hemorragia </t>
  </si>
  <si>
    <t xml:space="preserve">Hipertensão </t>
  </si>
  <si>
    <t xml:space="preserve">Infecção puerperal </t>
  </si>
  <si>
    <t xml:space="preserve">Outras causas obstétricas diretas </t>
  </si>
  <si>
    <t xml:space="preserve">Causas Obstétricas Indiretas </t>
  </si>
  <si>
    <t xml:space="preserve">Doenças do aparelho circulatório complicando a gestação, parto e puerpério </t>
  </si>
  <si>
    <t xml:space="preserve">Outras causas obstétricas indiretas </t>
  </si>
  <si>
    <t xml:space="preserve">Causas Obstétricas Não Especificadas </t>
  </si>
  <si>
    <t>Nota: Percentual calculado pelo total de morte materna.</t>
  </si>
  <si>
    <t>4.6.a. Distribuição percentual da mortalidade materna, por tipo de causa obstétrica e por tipo de causa específica– Brasil, 2022</t>
  </si>
  <si>
    <t>Nota: Percentual calculado pelo total de morte materna</t>
  </si>
  <si>
    <t>4.6.b. Distribuição percentual da mortalidade materna, por tipo de causa obstétrica e por tipo de causa específica– Brasil, 2021</t>
  </si>
  <si>
    <t>4.6.c.Distribuição percentual da mortalidade materna, por tipo de causa obstétrica e por tipo de causa específica– Brasil, 2020</t>
  </si>
  <si>
    <t>4.7.a. Distribuição percentual da mortalidade materna, por tipo de causa obstétrica, segundo as Grandes Regiões - 2022</t>
  </si>
  <si>
    <t>Grandes Regiões</t>
  </si>
  <si>
    <t>Distribuição (%)</t>
  </si>
  <si>
    <t>Causa direta</t>
  </si>
  <si>
    <t>Causa indireta</t>
  </si>
  <si>
    <t>Causa não especificada</t>
  </si>
  <si>
    <t>Brasil</t>
  </si>
  <si>
    <t>Norte</t>
  </si>
  <si>
    <t>Nordeste</t>
  </si>
  <si>
    <t>Sudeste</t>
  </si>
  <si>
    <t>Sul</t>
  </si>
  <si>
    <t>Centro-Oeste</t>
  </si>
  <si>
    <t>Nota: Dados preliminares, conforme Portaria SVS/MS nº 116/2009</t>
  </si>
  <si>
    <t>4.7.b. Distribuição percentual da mortalidade materna, por tipo de causa obstétrica, segundo as Grandes Regiões - 2021</t>
  </si>
  <si>
    <t>4.7. c. Distribuição percentual da mortalidade materna, por tipo de causa obstétrica, segundo as Grandes Regiões - 2020</t>
  </si>
  <si>
    <t>4.8.a. Mortalidade materna, total e distribuição percentual, por grupos de idade, segundo as Grandes Regiões -  2022</t>
  </si>
  <si>
    <t>10 a 14 anos</t>
  </si>
  <si>
    <t>15 a 19 anos</t>
  </si>
  <si>
    <t>20 a 29 anos</t>
  </si>
  <si>
    <t>30 a 39 anos</t>
  </si>
  <si>
    <t>40 ou mais</t>
  </si>
  <si>
    <t>Fonte:Ministério da Saúde, Sistema de Informações sobre Mortalidade - SIM.</t>
  </si>
  <si>
    <t>Notas: Dados preliminares, conforme Portaria SVS/MS nº 116/2009</t>
  </si>
  <si>
    <t>4.8.b. Mortalidade materna, total e distribuição percentual, por grupos de idade, segundo as Grandes Regiões -  2021</t>
  </si>
  <si>
    <t>4.8.c. Mortalidade materna, total e distribuição percentual, por grupos de idade, segundo as Grandes Regiões -  2020</t>
  </si>
  <si>
    <t>4.9. Mortalidade materna, distribuição percentual, por cor ou raça - Brasil, 2020 a 2022</t>
  </si>
  <si>
    <t>Ano</t>
  </si>
  <si>
    <t>Amarela</t>
  </si>
  <si>
    <t>Indígena</t>
  </si>
  <si>
    <t>Parda</t>
  </si>
  <si>
    <t>Preta</t>
  </si>
  <si>
    <t xml:space="preserve">Elaboração: Ministério das Mulheres. Observatório Brasil da Igualdade de Gênero.  </t>
  </si>
  <si>
    <t>4.10.a. Mortalidade materna, total e distribuição percentual, por cor ou raça, segundo as Grandes Regiões - 2022</t>
  </si>
  <si>
    <t>Nota: Excluídos da distribuição percentual os com informação ignorada de cor ou raça.</t>
  </si>
  <si>
    <t>Dados preliminares, conforme Portaria SVS/MS nº 116/2009.</t>
  </si>
  <si>
    <t>4.10.b. Mortalidade materna, total e distribuição percentual, por cor ou raça, segundo as Grandes Regiões - 2021</t>
  </si>
  <si>
    <t>-</t>
  </si>
  <si>
    <t>4.10.c. Mortalidade materna, total e distribuição percentual, por cor ou raça, segundo as Grandes Regiões - 2020</t>
  </si>
  <si>
    <t>4.11.a. Distribuição percentual da mortalidade materna por tipo de causa obstétrica, segundo os grupos de idade - Brasil, 2021</t>
  </si>
  <si>
    <t xml:space="preserve">Grupos de idade </t>
  </si>
  <si>
    <t>20 a 34 anos</t>
  </si>
  <si>
    <t>35 a 39 anos</t>
  </si>
  <si>
    <t>40 a 49 anos</t>
  </si>
  <si>
    <t>50 ou mais</t>
  </si>
  <si>
    <t>Nota: Nos casos de inconsistência entre a causa materna declarada e o momento da morte (durante a gravidez, parto ou aborto, durante o puerpério até 42 dias, durante o puerpério, de 43 dias a 1 ano ou fora destes períodos), para efeito de determinação se óbito materno ou não, foi priorizada a informação sobre a causa.</t>
  </si>
  <si>
    <t>4.11. b. Distribuição percentual da mortalidade materna por tipo de causa obstétrica, segundo os grupos de idade - Brasil, 2020</t>
  </si>
  <si>
    <t>4.12.a. Taxa padronizada de mortalidade de câncer de mama e colo de útero, por 100.000 mulheres segundo as Grandes Regiões -2022</t>
  </si>
  <si>
    <t>Câncer de mama</t>
  </si>
  <si>
    <t>Câncer de colo de útero</t>
  </si>
  <si>
    <t xml:space="preserve">Sudeste </t>
  </si>
  <si>
    <t xml:space="preserve">Nota: Faixa etária de 15 anos ou mais. </t>
  </si>
  <si>
    <t>4.12.b. Taxa padronizada de mortalidade de câncer de mama e colo de útero, por 100.000 mulheres segundo as Grandes Regiões -2021</t>
  </si>
  <si>
    <t>4.12.c. Taxa padronizada de mortalidade de câncer de mama e colo de útero, por 100.000 mulheres segundo as Grandes Regiões -2020</t>
  </si>
  <si>
    <t>4.13.a. Taxa padronizada de mortalidade de câncer de mama e de colo de útero, segundo os grupos de idade (por 100.000 mulheres) - Brasil, 2022</t>
  </si>
  <si>
    <t>Grupos de idade</t>
  </si>
  <si>
    <t>20 a 24 anos</t>
  </si>
  <si>
    <t>25 a 29 anos</t>
  </si>
  <si>
    <t>50 a 59 anos</t>
  </si>
  <si>
    <t>60 a 69 anos</t>
  </si>
  <si>
    <t>70 anos ou mais</t>
  </si>
  <si>
    <t>4.13.b. Taxa padronizada de mortalidade de câncer de mama e de colo de útero, segundo os grupos de idade (por 100.000 mulheres) - Brasil, 2021</t>
  </si>
  <si>
    <t>Fonte: Ministério da Saúde, Sistema de Informações sobre Mortalidade - SIM.</t>
  </si>
  <si>
    <t>4.13.c. Taxa padronizada de mortalidade de câncer de mama e de colo de útero, segundo os grupos de idade (por 100.000 mulheres) - Brasil, 2020</t>
  </si>
  <si>
    <t>4.14.a. Distribuição percentual de óbitos por câncer de mama e de colo de útero, segundo a cor ou raça - Brasil, 2022</t>
  </si>
  <si>
    <t>Câncer de mama (%)</t>
  </si>
  <si>
    <t>Câncer de colo de útero (%)</t>
  </si>
  <si>
    <t>4.14.b. Distribuição percentual de óbitos por câncer de mama e de colo de útero, segundo a cor ou raça - Brasil, 2021</t>
  </si>
  <si>
    <t>4.14.c. Distribuição percentual de óbitos por câncer de mama e de colo de útero, segundo a cor ou raça - Brasil, 2020</t>
  </si>
  <si>
    <t>4.14.d. Distribuição percentual de óbitos por câncer de mama e de colo de útero, segundo a cor ou raça - Brasil, 2019</t>
  </si>
  <si>
    <t>4.14.e.Distribuição percentual de óbitos por câncer de mama e de colo de útero, segundo a cor ou raça - Brasil, 2018</t>
  </si>
  <si>
    <t>4.15.a. Taxa padronizada de mortalidade por lesões autoprovocadas (suicídio), por sexo, segundo as Grandes Regiões (por 100.000 habitantes) -  2022</t>
  </si>
  <si>
    <t xml:space="preserve">Total </t>
  </si>
  <si>
    <t>Mulheres</t>
  </si>
  <si>
    <t xml:space="preserve"> Nordeste</t>
  </si>
  <si>
    <t xml:space="preserve">Fonte: Ministério da Saúde, Sistema de Informações sobre Mortalidade (SIM) e IBGE, Projeções da População. </t>
  </si>
  <si>
    <t xml:space="preserve">Nota: Para o levantamento de informações sobre suicídio são utilizadas as categorias CID-10: X60 a X84; Y87.0 registradas no Sistema de Informações de Mortalidade. 											</t>
  </si>
  <si>
    <t>4.15.b. Taxa padronizada de mortalidade por lesões autoprovocadas (suicídio), por sexo, segundo as Grandes Regiões (por 100.000 habitantes) -  2021</t>
  </si>
  <si>
    <t>4.15.c. Taxa padronizada de mortalidade por lesões autoprovocadas (suicídio), por sexo, segundo as Grandes Regiões (por 100.000 habitantes) - 2020</t>
  </si>
  <si>
    <r>
      <rPr>
        <b/>
        <sz val="12"/>
        <color rgb="FF000000"/>
        <rFont val="Verdana"/>
      </rPr>
      <t>4.16.a. Taxa padronizada de mortalidade por lesões autoprovocadas (suicídio), por sexo, segundo</t>
    </r>
    <r>
      <rPr>
        <b/>
        <sz val="12"/>
        <color rgb="FFFF0000"/>
        <rFont val="Verdana"/>
      </rPr>
      <t xml:space="preserve"> </t>
    </r>
    <r>
      <rPr>
        <b/>
        <sz val="12"/>
        <color rgb="FF000000"/>
        <rFont val="Verdana"/>
      </rPr>
      <t>os Grupos de Idade (por 100.00 habitantes) - Brasil, 2022</t>
    </r>
  </si>
  <si>
    <t>4.16.b. Taxa padronizada de mortalidade por lesões autoprovocadas (suicídio), por sexo, segundo os Grupos de Idade (por 100.00 habitantes) - Brasil, 2021</t>
  </si>
  <si>
    <t>4.16.c. Taxa padronizada de mortalidade por lesões autoprovocadas (suicídio), por sexo, segundo os Grupos de Idade (por 100.00 habitantes) - Brasil, 2020</t>
  </si>
  <si>
    <t>4.17.a.  Número de óbitos por lesões autoprovocadas (suicídio), total e distribuição percentual por sexo, segundo a cor ou raça -  Brasil, 2022</t>
  </si>
  <si>
    <t>Fonte: Ministério da Saúde, Sistema de Informações sobre Mortalidade (SIM).</t>
  </si>
  <si>
    <t>4.17.b. Número de óbitos por lesões autoprovocadas (suicídio), total e distribuição percentual por sexo, segundo a cor ou raça -  Brasil, 2021</t>
  </si>
  <si>
    <t>4.17.c. Número de óbitos por lesões autoprovocadas (suicídio), total e distribuição percentual por sexo, segundo a cor ou raça -  Brasil, 2020</t>
  </si>
  <si>
    <r>
      <rPr>
        <b/>
        <sz val="12"/>
        <color rgb="FF000000"/>
        <rFont val="Verdana"/>
        <family val="2"/>
      </rPr>
      <t>4.18. Percentual de partos cesáreos no total de partos, Brasil (2013-2022)</t>
    </r>
    <r>
      <rPr>
        <sz val="12"/>
        <color rgb="FF000000"/>
        <rFont val="Verdana"/>
        <family val="2"/>
      </rPr>
      <t> </t>
    </r>
  </si>
  <si>
    <t xml:space="preserve">Ano </t>
  </si>
  <si>
    <t>(%)</t>
  </si>
  <si>
    <t>Fonte: Ministério da Saúde , Sistema de Informação sobre Nascidos Vivos - Sinasc.</t>
  </si>
  <si>
    <t>Elaboração:  Ministério das Mulheres. Observatório Brasil da Igualdade de Gênero.</t>
  </si>
  <si>
    <t>Nota:  Exclusive ignorados. </t>
  </si>
  <si>
    <t>4.19.a. Distribuição percentual de partos, por local de realização, segundo as Grandes Regiões - 2022</t>
  </si>
  <si>
    <t>Hospital</t>
  </si>
  <si>
    <t>Outro estabelecimento de saúde</t>
  </si>
  <si>
    <t>Domicílio</t>
  </si>
  <si>
    <t>Outros</t>
  </si>
  <si>
    <t>Nota: Exclusive casos com informação ignorada de local de parto.</t>
  </si>
  <si>
    <t>4.19.b. Distribuição percentual de partos, por local de realização, segundo as Grandes Regiões - 2021</t>
  </si>
  <si>
    <t>4.19.c. Distribuição percentual de partos, por local de realização, segundo as Grandes Regiões - 2020</t>
  </si>
  <si>
    <t>4.20.a. Proporção de nascidas/os vivas/os por parto cesáreo, por escolaridade da mãe, segundo as Grandes Regiões - 2022</t>
  </si>
  <si>
    <t>Sem escolaridade</t>
  </si>
  <si>
    <t>1 a 3 anos</t>
  </si>
  <si>
    <t>4 a 7 anos</t>
  </si>
  <si>
    <t>8 a 11 anos</t>
  </si>
  <si>
    <t>12 anos ou mais</t>
  </si>
  <si>
    <t>Nota: Exclusive casos com informação ignorada de tipo de parto  e escolaridade da mãe .</t>
  </si>
  <si>
    <t>4.20.b. Proporção de nascidas/os vivas/os por parto cesáreo, por escolaridade da mãe, segundo as Grandes Regiões - 2021</t>
  </si>
  <si>
    <t>4.20.c. Proporção de nascidas/os vivas/os por parto cesáreo, por escolaridade da mãe, segundo as Grandes Regiões - 2020</t>
  </si>
  <si>
    <r>
      <t>4.21. Percentual de crianças nascidas/os vivas/os de mães com idade de até 19 anos- Brasil, 2013-2022</t>
    </r>
    <r>
      <rPr>
        <sz val="12"/>
        <color rgb="FF000000"/>
        <rFont val="Verdana"/>
        <family val="2"/>
      </rPr>
      <t> </t>
    </r>
  </si>
  <si>
    <t>4.22.a. Distribuição percentual de nascidas/os vivas/os, por grupos de idade materna, segundo as Grandes Regiões - 2022</t>
  </si>
  <si>
    <t>Menor de 15 anos</t>
  </si>
  <si>
    <t>40 anos ou mais</t>
  </si>
  <si>
    <t>Nota: Exclusive casos com informação ignorada de idade materna.</t>
  </si>
  <si>
    <t>4.22.b. Distribuição percentual de nascidas/os vivas/os, por grupos de idade materna, segundo as Grandes Regiões - 2021</t>
  </si>
  <si>
    <t>4.22.c. Distribuição percentual de nascidas/os vivas/os, por grupos de idade materna, segundo as Grandes Regiões - 2020</t>
  </si>
  <si>
    <t>4.23. Distribuição percentual de nascidas/os vivas/os, por número de consultas pré-natal - Brasil (2013-2022)</t>
  </si>
  <si>
    <t>Nenhuma consulta</t>
  </si>
  <si>
    <t>1 a 3 consultas</t>
  </si>
  <si>
    <t>4 a 6 consultas</t>
  </si>
  <si>
    <t>7 ou mais consultas</t>
  </si>
  <si>
    <t>Fonte: Ministério da Saúde, Sistema de Informação sobre Nascidos Vivos - Sinasc.</t>
  </si>
  <si>
    <t>Nota: Exclui os casos com informação ignorada de consultas .</t>
  </si>
  <si>
    <t>4.24.a. Distribuição percentual de nascidas/os vivas/os, por número de consultas pré-natal, segundo as Grandes Regiões - 2022</t>
  </si>
  <si>
    <t>4.24.b. Distribuição percentual de nascidas/os vivas/os, por número de consultas pré-natal, segundo as Grandes Regiões - 2021</t>
  </si>
  <si>
    <t>4.24.c. Distribuição percentual de nascidas/os vivas/os, por número de consultas pré-natal, segundo as Grandes Regiões - 2020</t>
  </si>
  <si>
    <t>4.25.a. Proporção de nascidas/os vivas/os cujas mães fizeram o acompanhamento pré-natal adequado, por cor ou raça da mãe, segundo as Grandes Regiões – 2022</t>
  </si>
  <si>
    <t>Nota: Exclusive casos com informação ignorada de consultas e de cor ou raça da mãe não declarada .</t>
  </si>
  <si>
    <t>4.25.b. Proporção de nascidas/os vivas/os cujas mães fizeram o acompanhamento pré-natal adequado, por cor ou raça da mãe, segundo as Grandes Regiões – 2021</t>
  </si>
  <si>
    <t>4.25.c. Proporção de nascidas/os vivas/os cujas mães fizeram o acompanhamento pré-natal adequado, por cor ou raça da mãe, segundo as Grandes Regiões – 2020</t>
  </si>
  <si>
    <t xml:space="preserve">4.26.a. Proporção de nascidas/os vivas/os por parto cesáreo, por cor ou raça da mãe, segundo as Grandes Regiões – 2022 </t>
  </si>
  <si>
    <t xml:space="preserve">Proporção (%) </t>
  </si>
  <si>
    <t xml:space="preserve">Grandes Regiões </t>
  </si>
  <si>
    <t xml:space="preserve">Amarela </t>
  </si>
  <si>
    <t xml:space="preserve">Branca </t>
  </si>
  <si>
    <t xml:space="preserve">Indígena </t>
  </si>
  <si>
    <t xml:space="preserve">Parda </t>
  </si>
  <si>
    <t xml:space="preserve">Preta </t>
  </si>
  <si>
    <t xml:space="preserve">Brasil </t>
  </si>
  <si>
    <t xml:space="preserve">Norte </t>
  </si>
  <si>
    <t xml:space="preserve">Nordeste </t>
  </si>
  <si>
    <t xml:space="preserve">Sul </t>
  </si>
  <si>
    <t xml:space="preserve">Centro-Oeste </t>
  </si>
  <si>
    <t xml:space="preserve">Fonte: Ministério da Saúde , Sistema de Informação sobre Nascidos Vivos - Sinasc. </t>
  </si>
  <si>
    <t>Nota: Exclui os casos com informação ignorada de tipo de parto e cor ou raça da mãe. Dados preliminares.</t>
  </si>
  <si>
    <t xml:space="preserve">4.26. b. Proporção de nascidas/os vivas/os por parto cesáreo, por cor ou raça da mãe, segundo as Grandes Regiões – 2021 </t>
  </si>
  <si>
    <t xml:space="preserve">Nota: Exclui os casos com informação ignorada de tipo de parto e cor ou raça da mãe. </t>
  </si>
  <si>
    <t xml:space="preserve">4.26. c. Proporção de nascidas/os vivas/os por parto cesáreo, por cor ou raça da mãe, segundo as Grandes Regiões – 2020 </t>
  </si>
  <si>
    <t>Nota: Exclui os casos com informação ignorada de tipo de parto e cor ou raça da mãe.</t>
  </si>
  <si>
    <t xml:space="preserve"> 4.27.a. Proporção de nascidas/os vivas/os por partos cesáreos por grupos de idade, segundo Grupos de Robson - Brasil, 2022</t>
  </si>
  <si>
    <t>Grupos de Robson</t>
  </si>
  <si>
    <t>Grupo 1</t>
  </si>
  <si>
    <t>Grupo 2</t>
  </si>
  <si>
    <t>Grupo 3</t>
  </si>
  <si>
    <t>Grupo 4</t>
  </si>
  <si>
    <t>Grupo 5</t>
  </si>
  <si>
    <t>Grupo 6</t>
  </si>
  <si>
    <t>Grupo 7</t>
  </si>
  <si>
    <t>Grupo 8</t>
  </si>
  <si>
    <t>Grupo 9</t>
  </si>
  <si>
    <t>Grupo 10</t>
  </si>
  <si>
    <t xml:space="preserve">Notas: 1. Exclusive casos com informação ignorada. </t>
  </si>
  <si>
    <t>2. Cada grupo correponde a um tipo de gravidez segundo a classificação proposta por Robson e adotada pela OMS. A tipificação considera diversos fatores, entre eles o risco da gravidez. A lista dos grupos, bem como sua descrição encontra-se na página 50.</t>
  </si>
  <si>
    <t xml:space="preserve"> 4.27.b. Proporção de nascidas/os vivas/os por partos cesáreos por grupos de idade, segundo Grupos de Robson - Brasil, 2021</t>
  </si>
  <si>
    <t xml:space="preserve"> 4.27.c. Proporção de nascidas/os vivas/os por partos cesáreos por grupos de idade, segundo Grupos de Robson - Brasil, 2020</t>
  </si>
  <si>
    <t xml:space="preserve">4.28.a. Proporção de nascidas/os vivas/os por parto cesáreo, por cor ou raça da mãe, segundo Grupos de Robson - Brasil, 2022 </t>
  </si>
  <si>
    <t xml:space="preserve"> 4.28.b. Proporção de nascidas/os vivas/os por parto cesáreo, por cor ou raça da mãe, segundo Grupos de Robson - Brasil, 2021 </t>
  </si>
  <si>
    <t xml:space="preserve">4.28.c. Proporção de nascidas/os vivas/os por parto cesáreo, por cor ou raça da mãe, segundo Grupos de Robson - Brasil, 2020 </t>
  </si>
  <si>
    <t xml:space="preserve"> 4.29.a. Proporção de nascidas/os vivas/os por partos cesáreos, por Grupo de Robson, segundo as Grandes Regiões - 2022</t>
  </si>
  <si>
    <t>Notas: 1. Exclusive casos com informação ignorada de local do parto.</t>
  </si>
  <si>
    <t>4.29.b.  Proporção de nascidas/os vivas/os por partos cesáreos, por Grupo de Robson, segundo as Grandes Regiões - 2021</t>
  </si>
  <si>
    <t xml:space="preserve">Notas: 1. Exclusive casos com informação ignorada de local do parto. </t>
  </si>
  <si>
    <t xml:space="preserve"> 4.29.c. Proporção de nascidas/os vivas/os por partos cesáreos, por Grupo de Robson, segundo as Grandes Regiões - 2020</t>
  </si>
  <si>
    <t xml:space="preserve">Notas: 1. Exclusive casos com informação ignorada de local do parto . </t>
  </si>
  <si>
    <t xml:space="preserve"> 4.30.a. Proporção de nascidas/os vivas/os por parto cesáreo, por escolaridade da mãe, segundo Grupos de Robson - Brasil, 2022 </t>
  </si>
  <si>
    <t xml:space="preserve"> 4.30.b. Proporção de nascidas/os vivas/os por parto cesáreo, por escolaridade da mãe, segundo Grupos de Robson - Brasil, 2021 </t>
  </si>
  <si>
    <t xml:space="preserve"> 4.30.c. Proporção de nascidas/os vivas/os por parto cesáreo, por escolaridade da mãe, segundo Grupos de Robson - Brasil, 2020 </t>
  </si>
  <si>
    <t>4.31.a. Número de novos casos de HIV e distribuição percentual por sexo, segundo as Grandes Regiões -2022</t>
  </si>
  <si>
    <t xml:space="preserve">Grandes Regiões </t>
  </si>
  <si>
    <t>Região Norte</t>
  </si>
  <si>
    <t>Região Nordeste</t>
  </si>
  <si>
    <t>Região Sudeste</t>
  </si>
  <si>
    <t>Região Sul</t>
  </si>
  <si>
    <t>Região Centro-Oeste</t>
  </si>
  <si>
    <t>Fonte: Ministério da Saúde, Departamento de HIV/ Aids, tuberculose, hepatites virais e infecções sexualmente transmissíveis.</t>
  </si>
  <si>
    <t>Nota: Exclusive casos sem informação de sexo. Dados até junho/2022</t>
  </si>
  <si>
    <t>4.31.b. Número de novos casos de HIV e distribuição percentual por sexo, segundo as Grandes Regiões - 2021</t>
  </si>
  <si>
    <t>Nota: Exclusive casos sem informação de sexo.</t>
  </si>
  <si>
    <t>4.31.c. Número de novos casos de HIV e distribuição percentual por sexo, segundo as Grandes Regiões - 2020</t>
  </si>
  <si>
    <t>4.32.a. Taxa de incidência de HIV por sexo, segundo as Grandes Regiões (por 100.000 habitantes) - 2021</t>
  </si>
  <si>
    <t>Fonte: Ministério da Saúde, Departamento de HIV/ Aids, tuberculose, hepatites virais e infeccções sexualmente transmissíveis.</t>
  </si>
  <si>
    <t>4.32.b. Taxa de incidência de HIV por sexo, segundo as Grandes Regiões (por 100.000 habitantes) - 2020</t>
  </si>
  <si>
    <t>4.33.a. Número de casos novos de HIV e distribuição percentual por sexo, segundo os grupos de idade - Brasil, 2022</t>
  </si>
  <si>
    <t>Menor de 5 anos</t>
  </si>
  <si>
    <t>5 a 12 anos</t>
  </si>
  <si>
    <t>13 a 19 anos</t>
  </si>
  <si>
    <t>30 a 34 anos</t>
  </si>
  <si>
    <t>60 anos ou mais</t>
  </si>
  <si>
    <t>Nota: 1. Exclusive casos sem informação de idade.</t>
  </si>
  <si>
    <t>2. Dados até junho de 2022.</t>
  </si>
  <si>
    <t>4.33.b. Número de casos novos de HIV e distribuição percentual por sexo, segundo os grupos de idade - Brasil, 2021</t>
  </si>
  <si>
    <t>Nota: Exclusive casos sem informação de idade.</t>
  </si>
  <si>
    <t>4.33.c. Número de casos novos de HIV e distribuição percentual por sexo, segundo os grupos de idade - Brasil, 2020</t>
  </si>
  <si>
    <t>4.34.a. Taxa de incidência de HIV, por sexo, segundo os grupos de idade (por 100.000 habitantes) - Brasil, 2021</t>
  </si>
  <si>
    <t>Fonte: Ministério da Saúde, Departamento de HIV/ Aids, tuberculose, hepatites virais e infeccções sexualmente transmissíveis</t>
  </si>
  <si>
    <t>4.34.b. Taxa de incidência de HIV, por sexo, segundo os grupos de idade (por 100.000 habitantes) - Brasil, 2020</t>
  </si>
  <si>
    <t>4.35.a. Distribuição percentual de casos de HIV por sexo,segundo a categoria de exposição - Brasil, 2022 </t>
  </si>
  <si>
    <t>Categoria de exposição</t>
  </si>
  <si>
    <t>Sexual</t>
  </si>
  <si>
    <t>Heterossexual</t>
  </si>
  <si>
    <t>Homossexual</t>
  </si>
  <si>
    <t>Bissexual</t>
  </si>
  <si>
    <t>Sanguínea</t>
  </si>
  <si>
    <t>Usuário de drogas injetáveis (UDI)</t>
  </si>
  <si>
    <t>Transfusão sanguínea</t>
  </si>
  <si>
    <t>Hemofílico</t>
  </si>
  <si>
    <t>Transmissão vertical</t>
  </si>
  <si>
    <t xml:space="preserve">Notas: 1. Exclusive casos sem informação </t>
  </si>
  <si>
    <t>2. Dados até junho/2022</t>
  </si>
  <si>
    <t>4.35.b.Distribuição percentual de casos de HIV por sexo,segundo a categoria de exposição - Brasil, 2021</t>
  </si>
  <si>
    <t>Nota: Exclusive casos sem informação .</t>
  </si>
  <si>
    <t>4.35.c. Distribuição percentual de casos de HIV por sexo,segundo a categoria de exposição - Brasil, 2020</t>
  </si>
  <si>
    <t>Nota: Exclusive casos sem informação.</t>
  </si>
  <si>
    <t xml:space="preserve"> 4.36.a. Número de exames citopatológicos, cérvico-vaginal e microflora realizados, total e distribuição percentual, segundo os grupos de idade, por Grandes Regiões – 2022 </t>
  </si>
  <si>
    <t xml:space="preserve">Menor de 14 anos </t>
  </si>
  <si>
    <t xml:space="preserve">15 a 19 anos </t>
  </si>
  <si>
    <t xml:space="preserve">20 a 34 anos </t>
  </si>
  <si>
    <t xml:space="preserve">35 a 49 anos </t>
  </si>
  <si>
    <t xml:space="preserve">50 anos ou mais </t>
  </si>
  <si>
    <t xml:space="preserve">Fonte:Ministério da Saúde, Sistema de Informação ambulatorial SIA/SUS. </t>
  </si>
  <si>
    <t>Nota: Corresponde aos procedimentos exame citopatológico cervico-vaginal/micloflora, exame citopatológico cervico vaginal/miclofora - rastreamento, aprovados.</t>
  </si>
  <si>
    <t xml:space="preserve"> 4.36.b. Número de exames citopatológicos, cérvico-vaginal e microflora realizados, total e distribuição percentual, segundo os grupos de idade, por Grandes Regiões – 2021 </t>
  </si>
  <si>
    <t xml:space="preserve"> 4.36.c. Número de exames citopatológicos, cérvico-vaginal e microflora realizados, total e distribuição percentual, segundo os grupos de idade, por Grandes Regiões – 2020 </t>
  </si>
  <si>
    <t xml:space="preserve">4.37.a. Número de exames de mamografias realizados, total e distribuição percentual, segundo os grupos de idade, por Grandes Regiões – 2022 </t>
  </si>
  <si>
    <t>Nota: 1. Corresponde aos procedimentos mamografia e mamografia bilateral para rastreamento, aprovados.</t>
  </si>
  <si>
    <t xml:space="preserve">Nota: 2. Os totais incluem 438 exames (0,01% do total) referentes aos exames realizados em pessoas do sexo feminino menores de 19 anos. </t>
  </si>
  <si>
    <t xml:space="preserve">4.37.b. Número de exames de mamografias realizados, total e distribuição percentual, segundo os grupos de idade, por Grandes Regiões – 2021 </t>
  </si>
  <si>
    <t xml:space="preserve">Nota: 2. Os totais incluem 455 exames (0,01% do total) referentes aos exames realizados em pessoas do sexo feminino menores de 19 anos. </t>
  </si>
  <si>
    <t xml:space="preserve">4.37.c. Número de exames de mamografias realizados, total e distribuição percentual, segundo os grupos de idade, por Grandes Regiões – 2020 </t>
  </si>
  <si>
    <t xml:space="preserve">Nota: 2. Os totais incluem 456 exames (0,02% do total) referentes aos exames realizados em pessoas do sexo feminino menores de 19 anos. </t>
  </si>
  <si>
    <t>4.38.a. Percentual de adultos (≥ 18 anos) que, nos últimos 30 dias, consumiram quatro ou mais doses (mulher) ou cinco ou mais doses (homem) de bebida alcoólica em uma mesma ocasião, por sexo, segundo as capitais dos estados brasileiros e o Distrito Federal - 2023</t>
  </si>
  <si>
    <t>Capitais / DF</t>
  </si>
  <si>
    <t>Total  %</t>
  </si>
  <si>
    <t>Sexo</t>
  </si>
  <si>
    <t>Feminino %</t>
  </si>
  <si>
    <t>Masculino %</t>
  </si>
  <si>
    <t>Aracaju</t>
  </si>
  <si>
    <t>Belém</t>
  </si>
  <si>
    <t>Belo Horizonte</t>
  </si>
  <si>
    <t>Boa Vista</t>
  </si>
  <si>
    <t>Campo Grande</t>
  </si>
  <si>
    <t>Cuiabá</t>
  </si>
  <si>
    <t>Curitiba</t>
  </si>
  <si>
    <t>Florianópolis</t>
  </si>
  <si>
    <t>Fortaleza</t>
  </si>
  <si>
    <t>Goiânia</t>
  </si>
  <si>
    <t>João Pessoa</t>
  </si>
  <si>
    <t>Macapá</t>
  </si>
  <si>
    <t>Maceió</t>
  </si>
  <si>
    <t>Manaus</t>
  </si>
  <si>
    <t>Natal</t>
  </si>
  <si>
    <t>Palmas</t>
  </si>
  <si>
    <t>Porto Alegre</t>
  </si>
  <si>
    <t>Porto Velho</t>
  </si>
  <si>
    <t>Recife</t>
  </si>
  <si>
    <t>Rio Branco</t>
  </si>
  <si>
    <t>Rio de Janeiro</t>
  </si>
  <si>
    <t>Salvador</t>
  </si>
  <si>
    <t>São Luís</t>
  </si>
  <si>
    <t>São Paulo</t>
  </si>
  <si>
    <t>Teresina</t>
  </si>
  <si>
    <t>Vitória</t>
  </si>
  <si>
    <t>Distrito Federal</t>
  </si>
  <si>
    <t>Fonte: Ministério da Saúde, Vigitel.</t>
  </si>
  <si>
    <t>Nota: Percentual ponderado para ajustar a distribuição sociodemográfica da amostra Vigitel à distribuição da população adulta de cada cidade projetada para o ano.</t>
  </si>
  <si>
    <t>4.38. b.  Percentual de adultos (≥ 18 anos) que, nos últimos 30 dias, consumiram quatro ou mais doses (mulher) ou cinco ou mais doses (homem) de bebida alcoólica em uma mesma ocasião, por sexo, segundo as capitais dos estados brasileiros e o Distrito Federal - 2021</t>
  </si>
  <si>
    <t>4.38.c. Percentual de adultos (≥ 18 anos) que, nos últimos 30 dias, consumiram quatro ou mais doses (mulher) ou cinco ou mais doses (homem) de bebida alcoólica em uma mesma ocasião, por sexo, segundo as capitais dos estados brasileiros e o Distrito Federal - 2020</t>
  </si>
  <si>
    <t>4.39.a. Percentual de adultos (≥ 18 anos) que referiram diagnóstico médico de hipertensão arterial, por sexo, segundo as capitais dos estados brasileiros e o Distrito Federal - 2021</t>
  </si>
  <si>
    <t>4.39.b. Percentual de adultos (≥ 18 anos) que referiram diagnóstico médico de hipertensão arterial, por sexo, segundo as capitais dos estados brasileiros e o Distrito Federal - 2020</t>
  </si>
  <si>
    <t>22,2</t>
  </si>
  <si>
    <t>24,3</t>
  </si>
  <si>
    <t>19,7</t>
  </si>
  <si>
    <t>20,9</t>
  </si>
  <si>
    <t>22,8</t>
  </si>
  <si>
    <t>18,6</t>
  </si>
  <si>
    <t>30,1</t>
  </si>
  <si>
    <t>32,9</t>
  </si>
  <si>
    <t>26,8</t>
  </si>
  <si>
    <t>19,1</t>
  </si>
  <si>
    <t>19,4</t>
  </si>
  <si>
    <t>18,7</t>
  </si>
  <si>
    <t>24,2</t>
  </si>
  <si>
    <t>25,6</t>
  </si>
  <si>
    <t>22,7</t>
  </si>
  <si>
    <t>25,9</t>
  </si>
  <si>
    <t>27,7</t>
  </si>
  <si>
    <t>23,9</t>
  </si>
  <si>
    <t>24,9</t>
  </si>
  <si>
    <t>26,5</t>
  </si>
  <si>
    <t>22,1</t>
  </si>
  <si>
    <t>22,6</t>
  </si>
  <si>
    <t>21,5</t>
  </si>
  <si>
    <t>21,4</t>
  </si>
  <si>
    <t>19,9</t>
  </si>
  <si>
    <t>23,1</t>
  </si>
  <si>
    <t>24,5</t>
  </si>
  <si>
    <t>21,6</t>
  </si>
  <si>
    <t>24,4</t>
  </si>
  <si>
    <t>20,3</t>
  </si>
  <si>
    <t>29,3</t>
  </si>
  <si>
    <t>16,6</t>
  </si>
  <si>
    <t>26,6</t>
  </si>
  <si>
    <t>27,2</t>
  </si>
  <si>
    <t>25,8</t>
  </si>
  <si>
    <t>17,3</t>
  </si>
  <si>
    <t>25,2</t>
  </si>
  <si>
    <t>17,6</t>
  </si>
  <si>
    <t>26,7</t>
  </si>
  <si>
    <t>22,5</t>
  </si>
  <si>
    <t>20,8</t>
  </si>
  <si>
    <t>27,4</t>
  </si>
  <si>
    <t>32,2</t>
  </si>
  <si>
    <t>17,2</t>
  </si>
  <si>
    <t>30,4</t>
  </si>
  <si>
    <t>27,3</t>
  </si>
  <si>
    <t>25,3</t>
  </si>
  <si>
    <t>20,7</t>
  </si>
  <si>
    <t>26,3</t>
  </si>
  <si>
    <t>28,5</t>
  </si>
  <si>
    <t>22,4</t>
  </si>
  <si>
    <t>29,9</t>
  </si>
  <si>
    <t>23,7</t>
  </si>
  <si>
    <t>17,9</t>
  </si>
  <si>
    <t>4.40.a. Percentual de adultos (≥ 18 anos) que referiram diagnóstico médico de diabetes, por sexo, segundo as capitais dos estados brasileiros e Distrito Federal - 2021</t>
  </si>
  <si>
    <t>4.40.b. Percentual de adultos (≥ 18 anos) que referiram diagnóstico médico de hipertensão arterial, por sexo, segundo as capitais dos estados brasileiros e o Distrito Federal - 2020</t>
  </si>
  <si>
    <t>8,5</t>
  </si>
  <si>
    <t>5,2</t>
  </si>
  <si>
    <t>6,9</t>
  </si>
  <si>
    <t>6,5</t>
  </si>
  <si>
    <t>7,5</t>
  </si>
  <si>
    <t>7,7</t>
  </si>
  <si>
    <t>9,2</t>
  </si>
  <si>
    <t>5,8</t>
  </si>
  <si>
    <t>6,4</t>
  </si>
  <si>
    <t>7,9</t>
  </si>
  <si>
    <t>4,7</t>
  </si>
  <si>
    <t>8,1</t>
  </si>
  <si>
    <t>6,8</t>
  </si>
  <si>
    <t>8,2</t>
  </si>
  <si>
    <t>8,3</t>
  </si>
  <si>
    <t>6,6</t>
  </si>
  <si>
    <t>9,4</t>
  </si>
  <si>
    <t>7,3</t>
  </si>
  <si>
    <t>6,3</t>
  </si>
  <si>
    <t>5,1</t>
  </si>
  <si>
    <t>6,1</t>
  </si>
  <si>
    <t>7,2</t>
  </si>
  <si>
    <t>5,9</t>
  </si>
  <si>
    <t>3,6</t>
  </si>
  <si>
    <t>11,4</t>
  </si>
  <si>
    <t>10,4</t>
  </si>
  <si>
    <t>7,4</t>
  </si>
  <si>
    <t>10,5</t>
  </si>
  <si>
    <t>10,3</t>
  </si>
  <si>
    <t>10,8</t>
  </si>
  <si>
    <t>5,6</t>
  </si>
  <si>
    <t>5,3</t>
  </si>
  <si>
    <t>10,1</t>
  </si>
  <si>
    <t>9,9</t>
  </si>
  <si>
    <t>5,7</t>
  </si>
  <si>
    <t>4,3</t>
  </si>
  <si>
    <t>9,3</t>
  </si>
  <si>
    <t>12,2</t>
  </si>
  <si>
    <t>4,4</t>
  </si>
  <si>
    <t>4,9</t>
  </si>
  <si>
    <t>11,2</t>
  </si>
  <si>
    <t>12,4</t>
  </si>
  <si>
    <t>9,8</t>
  </si>
  <si>
    <t>4,1</t>
  </si>
  <si>
    <t>7,8</t>
  </si>
  <si>
    <t>7,1</t>
  </si>
  <si>
    <t>4.41.a. Estabelecimentos que fazem interrupção da gravidez nos casos previstos em lei, segundo as Grandes Regiões - 2022</t>
  </si>
  <si>
    <t xml:space="preserve">Regiões </t>
  </si>
  <si>
    <t>Centro Oeste</t>
  </si>
  <si>
    <t>Fonte: Ministério da Saúde, Secretaria de vigilância em Saúde.</t>
  </si>
  <si>
    <t xml:space="preserve">Nota: A interrupção da gravidez é isenta de punição nos casos de risco de morte para a mulher ou quando a gravidez decorre de estupro, conforme o Código Penal brasileiro. A gravidez de feto com anencefalia também é considerada condição possível de interrupção da gestação, segundo decisão do Supremo Tribunal Federal em 2012. </t>
  </si>
  <si>
    <t>4.41.b. Estabelecimentos que fazem interrupção da gravidez nos casos previstos em lei, segundo as Grandes Regiões - 2021</t>
  </si>
  <si>
    <t xml:space="preserve">Nota: A interrupção da gravidez  é isenta de punição nos casos de risco de morte para a mulher ou quando a gravidez decorre de estupro, conforme o Código Penal brasileiro. A gravidez de feto com anencefalia também é considerada condição possível de interrupção da gestação, segundo decisão do Supremo Tribunal Federal em 2012. </t>
  </si>
  <si>
    <t>4.41.c. Estabelecimentos que fazem interrupção da gravidez nos casos previstos em lei, segundo as Grandes Regiões - 2020</t>
  </si>
  <si>
    <t>4.42.a. Mulheres de 15 a 49 anos de idade que usam algum tipo de método contraceptivo por tipo de método, distribuição percentual, segundo os grupos de idade – Brasil - 2019</t>
  </si>
  <si>
    <t xml:space="preserve">Distribuição (%) </t>
  </si>
  <si>
    <t xml:space="preserve">Utiliza algum método </t>
  </si>
  <si>
    <t xml:space="preserve">Pílula </t>
  </si>
  <si>
    <t>Tabela</t>
  </si>
  <si>
    <t>Camisinha masculina</t>
  </si>
  <si>
    <t xml:space="preserve">Camisinha feminina </t>
  </si>
  <si>
    <t>Diafragma</t>
  </si>
  <si>
    <t>DIU</t>
  </si>
  <si>
    <t xml:space="preserve">Contraceptivo injetável </t>
  </si>
  <si>
    <t>Implantes (Norplant)</t>
  </si>
  <si>
    <t>Creme/óvulo</t>
  </si>
  <si>
    <t>Pílula do dia (contracepção de emergência)</t>
  </si>
  <si>
    <t>Demais métodos</t>
  </si>
  <si>
    <t xml:space="preserve">20 a 24 anos </t>
  </si>
  <si>
    <t xml:space="preserve">25 a 29 anos </t>
  </si>
  <si>
    <t xml:space="preserve">30 a 34 anos </t>
  </si>
  <si>
    <t xml:space="preserve">35 a 39 anos </t>
  </si>
  <si>
    <t xml:space="preserve">40 a 44 anos </t>
  </si>
  <si>
    <t xml:space="preserve">45 a 49 anos </t>
  </si>
  <si>
    <t>Fonte:IBGE, Pesquisa Nacional de Saúde -PNS.</t>
  </si>
  <si>
    <t>Notas: 1. Coluna "Utiliza algum método" - Percentual de mulheres de 15 a 49 anos que usam algum método contraceptivo, por faixa etária; Demais colunas - distribuição por idade das pessoas que utilizam os métodos descritos.</t>
  </si>
  <si>
    <t>2. Utilizadas as variáveis C008 (idade na data de referência) e R34 (A sra usa algum método para evitar a gravidez atualmente?).</t>
  </si>
  <si>
    <t>4.42.b. Mulheres de 15 a 49 anos de idade que usam algum tipo de método contraceptivo por tipo de método, distribuição percentual, segundo os grupos de idade – Brasil - 2013</t>
  </si>
  <si>
    <t>4.43. Proporção de mulheres de 15 a 49 anos que utilizam algum método contraceptivo e distribuição percentual por faixa de renda, segundo o método - Brasil - 2019</t>
  </si>
  <si>
    <t>Método</t>
  </si>
  <si>
    <t>Utiliza</t>
  </si>
  <si>
    <t>Até 1/4 salário mínimo</t>
  </si>
  <si>
    <t>Mais de ¼ até ½ salário mínimo</t>
  </si>
  <si>
    <t>Mais de ½ até 1 salário mínimo</t>
  </si>
  <si>
    <t>Mais de 1 até 2 salários mínimos</t>
  </si>
  <si>
    <t>Mais de 2 até 3 salários mínimos</t>
  </si>
  <si>
    <t>Mais de 3 até 5 salários mínimos</t>
  </si>
  <si>
    <t>Mais de 5 salários mínimos</t>
  </si>
  <si>
    <t>Pílula</t>
  </si>
  <si>
    <t>Camisinha Masculina</t>
  </si>
  <si>
    <t>Camisinha Feminina</t>
  </si>
  <si>
    <t>Contraceptivo injetável</t>
  </si>
  <si>
    <t>Pílula do dia seguinte (contracepção de emergência)</t>
  </si>
  <si>
    <t>Fonte: IBGE, Pesquisa Nacional de Saúde -PNS.</t>
  </si>
  <si>
    <t xml:space="preserve">Nota: 1. Coluna total - percentual de mulheres de 15 a 49 anos que usam algum método contraceptivo, por tipo de método; Colunas por renda - percentual de mulheres de 15 a 49 anos que usam cada um dos métodos descritos, por faixa de renda.  </t>
  </si>
  <si>
    <t>2. Utilizadas as variáveis R36 (Que método para evitar a gravidez a Sra usa atualmente?) e VDF004 (Faixa de rendimento domiciliar per capita, exclusive o rendimento das pessoas cuja condição na unidade domiciliar era pensionista, empregado doméstico ou parente do empregado doméstico).</t>
  </si>
  <si>
    <t>4.44. Percentual de mulheres de 15 a 49 anos de idade que tiveram relações sexuais nos últimos 12 meses, ainda menstruam e faziam uso de métodos para evitar a gravidez, por grupo de idade e situação do domicílio - Brasil - 2019</t>
  </si>
  <si>
    <t>Situação do domicílio</t>
  </si>
  <si>
    <t>15 a 24 anos</t>
  </si>
  <si>
    <t>25 a 34 anos</t>
  </si>
  <si>
    <t>35 a 49 anos</t>
  </si>
  <si>
    <t>Urbana</t>
  </si>
  <si>
    <t>Rural</t>
  </si>
  <si>
    <t>Fonte: IBGE , Pesquisa Nacional de Saúde -  PNS.</t>
  </si>
  <si>
    <t>4.45.a - Taxa de mortalidade específica, de AIDS, total e por sexo, segundo as Grandes Regiões (por 100.000 habitantes) - 2021</t>
  </si>
  <si>
    <t>4.45.b - Taxa de mortalidade específica, de AIDS, total e por sexo, segundo as Grandes Regiões (por 100.000 habitantes) - 2020</t>
  </si>
  <si>
    <t>4.46.a - Taxa de mortalidade específica, de AIDS, por sexo, segundo os grupos de idade  (por 100.000 habitantes) - Brasil, 2021</t>
  </si>
  <si>
    <t>05 a 09 anos</t>
  </si>
  <si>
    <t>4.46.b - Taxa de mortalidade específica, de AIDS, por sexo, segundo os grupos de idade  (por 100.000 habitantes) - Brasil,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</si>
</sst>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_-;\-* #,##0.0_-;_-* &quot;-&quot;??_-;_-@_-"/>
    <numFmt numFmtId="165" formatCode="0.0"/>
    <numFmt numFmtId="166" formatCode="_-* #,##0_-;\-* #,##0_-;_-* &quot;-&quot;??_-;_-@_-"/>
    <numFmt numFmtId="167" formatCode="#,##0.0"/>
  </numFmts>
  <fonts count="26">
    <font>
      <sz val="11"/>
      <color theme="1"/>
      <name val="Calibri"/>
      <family val="2"/>
      <scheme val="minor"/>
    </font>
    <font>
      <sz val="11"/>
      <color theme="1"/>
      <name val="Calibri"/>
      <family val="2"/>
      <scheme val="minor"/>
    </font>
    <font>
      <sz val="12"/>
      <color theme="1"/>
      <name val="Calibri"/>
      <family val="2"/>
      <scheme val="minor"/>
    </font>
    <font>
      <sz val="10"/>
      <color theme="1"/>
      <name val="Verdana"/>
      <family val="2"/>
    </font>
    <font>
      <sz val="10"/>
      <color rgb="FF444444"/>
      <name val="Verdana"/>
      <family val="2"/>
    </font>
    <font>
      <b/>
      <sz val="12"/>
      <color theme="1"/>
      <name val="Verdana"/>
      <family val="2"/>
    </font>
    <font>
      <sz val="12"/>
      <color theme="1"/>
      <name val="Verdana"/>
      <family val="2"/>
    </font>
    <font>
      <sz val="10"/>
      <color rgb="FF000000"/>
      <name val="Verdana"/>
      <family val="2"/>
    </font>
    <font>
      <sz val="11"/>
      <color rgb="FF000000"/>
      <name val="Verdana"/>
      <family val="2"/>
    </font>
    <font>
      <sz val="12"/>
      <color rgb="FF000000"/>
      <name val="Verdana"/>
      <family val="2"/>
    </font>
    <font>
      <b/>
      <sz val="12"/>
      <color rgb="FF000000"/>
      <name val="Verdana"/>
      <family val="2"/>
    </font>
    <font>
      <sz val="12"/>
      <name val="Verdana"/>
      <family val="2"/>
    </font>
    <font>
      <sz val="8"/>
      <color rgb="FF000000"/>
      <name val="Calibri"/>
      <family val="2"/>
    </font>
    <font>
      <sz val="11"/>
      <color theme="1"/>
      <name val="Verdana"/>
      <family val="2"/>
    </font>
    <font>
      <b/>
      <sz val="12"/>
      <color rgb="FF444444"/>
      <name val="Verdana"/>
      <family val="2"/>
    </font>
    <font>
      <b/>
      <sz val="11"/>
      <color theme="1"/>
      <name val="Verdana"/>
      <family val="2"/>
    </font>
    <font>
      <b/>
      <sz val="10"/>
      <color rgb="FF000000"/>
      <name val="Verdana"/>
      <family val="2"/>
    </font>
    <font>
      <u/>
      <sz val="10"/>
      <color rgb="FFD13438"/>
      <name val="Verdana"/>
      <family val="2"/>
    </font>
    <font>
      <sz val="10"/>
      <name val="Verdana"/>
      <family val="2"/>
    </font>
    <font>
      <sz val="11"/>
      <color rgb="FF000000"/>
      <name val="Calibri"/>
      <family val="2"/>
    </font>
    <font>
      <b/>
      <sz val="12"/>
      <name val="Verdana"/>
      <family val="2"/>
    </font>
    <font>
      <sz val="11"/>
      <color rgb="FFFF0000"/>
      <name val="Calibri"/>
      <family val="2"/>
      <scheme val="minor"/>
    </font>
    <font>
      <sz val="11"/>
      <color rgb="FFFF0000"/>
      <name val="Verdana"/>
      <family val="2"/>
    </font>
    <font>
      <b/>
      <sz val="12"/>
      <color rgb="FF000000"/>
      <name val="Verdana"/>
    </font>
    <font>
      <b/>
      <sz val="12"/>
      <color rgb="FFFF0000"/>
      <name val="Verdana"/>
    </font>
    <font>
      <sz val="12"/>
      <color rgb="FF000000"/>
      <name val="Verdana"/>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3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style="thin">
        <color indexed="64"/>
      </top>
      <bottom/>
      <diagonal/>
    </border>
    <border>
      <left style="thin">
        <color rgb="FF000000"/>
      </left>
      <right/>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thin">
        <color rgb="FF000000"/>
      </left>
      <right/>
      <top/>
      <bottom/>
      <diagonal/>
    </border>
    <border>
      <left/>
      <right style="thin">
        <color rgb="FF000000"/>
      </right>
      <top/>
      <bottom/>
      <diagonal/>
    </border>
    <border>
      <left style="thin">
        <color indexed="64"/>
      </left>
      <right style="thin">
        <color rgb="FF000000"/>
      </right>
      <top style="thin">
        <color indexed="64"/>
      </top>
      <bottom style="thin">
        <color indexed="64"/>
      </bottom>
      <diagonal/>
    </border>
    <border>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cellStyleXfs>
  <cellXfs count="271">
    <xf numFmtId="0" fontId="0" fillId="0" borderId="0" xfId="0"/>
    <xf numFmtId="0" fontId="0" fillId="0" borderId="0" xfId="0" applyAlignment="1">
      <alignment wrapText="1"/>
    </xf>
    <xf numFmtId="0" fontId="3" fillId="0" borderId="0" xfId="0" applyFont="1"/>
    <xf numFmtId="0" fontId="4" fillId="0" borderId="0" xfId="0" applyFont="1"/>
    <xf numFmtId="0" fontId="5" fillId="0" borderId="2" xfId="3" applyFont="1" applyBorder="1"/>
    <xf numFmtId="164" fontId="5" fillId="0" borderId="2" xfId="1" applyNumberFormat="1" applyFont="1" applyBorder="1" applyAlignment="1"/>
    <xf numFmtId="0" fontId="6" fillId="0" borderId="2" xfId="3" applyFont="1" applyBorder="1"/>
    <xf numFmtId="164" fontId="6" fillId="0" borderId="2" xfId="1" applyNumberFormat="1" applyFont="1" applyBorder="1" applyAlignment="1"/>
    <xf numFmtId="0" fontId="5" fillId="0" borderId="7" xfId="3" applyFont="1" applyBorder="1"/>
    <xf numFmtId="164" fontId="5" fillId="0" borderId="7" xfId="1" applyNumberFormat="1" applyFont="1" applyBorder="1" applyAlignment="1"/>
    <xf numFmtId="0" fontId="6" fillId="0" borderId="7" xfId="0" applyFont="1" applyBorder="1" applyAlignment="1">
      <alignment horizontal="center" vertical="center"/>
    </xf>
    <xf numFmtId="0" fontId="5" fillId="0" borderId="7" xfId="0" applyFont="1" applyBorder="1" applyAlignment="1">
      <alignment horizontal="center" vertical="center"/>
    </xf>
    <xf numFmtId="0" fontId="7" fillId="0" borderId="0" xfId="0" applyFont="1"/>
    <xf numFmtId="166" fontId="6" fillId="0" borderId="7" xfId="1" applyNumberFormat="1" applyFont="1" applyBorder="1" applyAlignment="1">
      <alignment horizontal="center" vertical="center"/>
    </xf>
    <xf numFmtId="166" fontId="5" fillId="0" borderId="7" xfId="1" applyNumberFormat="1" applyFont="1" applyBorder="1" applyAlignment="1">
      <alignment horizontal="center" vertical="center"/>
    </xf>
    <xf numFmtId="165" fontId="5" fillId="0" borderId="7" xfId="0" applyNumberFormat="1" applyFont="1" applyBorder="1" applyAlignment="1">
      <alignment horizontal="center" vertical="center"/>
    </xf>
    <xf numFmtId="165" fontId="6" fillId="0" borderId="7" xfId="0" applyNumberFormat="1" applyFont="1" applyBorder="1" applyAlignment="1">
      <alignment horizontal="center" vertical="center"/>
    </xf>
    <xf numFmtId="0" fontId="6" fillId="0" borderId="0" xfId="0" applyFont="1"/>
    <xf numFmtId="0" fontId="6" fillId="0" borderId="7" xfId="0" applyFont="1" applyBorder="1" applyAlignment="1">
      <alignment horizontal="center"/>
    </xf>
    <xf numFmtId="0" fontId="5" fillId="0" borderId="7" xfId="0" applyFont="1" applyBorder="1" applyAlignment="1">
      <alignment horizontal="center"/>
    </xf>
    <xf numFmtId="0" fontId="9" fillId="0" borderId="7" xfId="0" applyFont="1" applyBorder="1" applyAlignment="1">
      <alignment horizontal="left"/>
    </xf>
    <xf numFmtId="0" fontId="9" fillId="0" borderId="7" xfId="0" applyFont="1" applyBorder="1" applyAlignment="1">
      <alignment horizontal="center" vertical="center"/>
    </xf>
    <xf numFmtId="0" fontId="9" fillId="0" borderId="7" xfId="0" applyFont="1" applyBorder="1" applyAlignment="1">
      <alignment horizontal="center"/>
    </xf>
    <xf numFmtId="0" fontId="6" fillId="0" borderId="7" xfId="0" applyFont="1" applyBorder="1"/>
    <xf numFmtId="165" fontId="6" fillId="0" borderId="7" xfId="0" applyNumberFormat="1" applyFont="1" applyBorder="1"/>
    <xf numFmtId="0" fontId="10" fillId="0" borderId="7" xfId="0" applyFont="1" applyBorder="1"/>
    <xf numFmtId="0" fontId="10" fillId="0" borderId="8" xfId="3" applyFont="1" applyBorder="1" applyAlignment="1">
      <alignment horizontal="center" vertical="center"/>
    </xf>
    <xf numFmtId="165" fontId="10" fillId="0" borderId="8" xfId="3" applyNumberFormat="1" applyFont="1" applyBorder="1" applyAlignment="1">
      <alignment horizontal="center" vertical="center"/>
    </xf>
    <xf numFmtId="0" fontId="13" fillId="0" borderId="0" xfId="0" applyFont="1"/>
    <xf numFmtId="0" fontId="8" fillId="0" borderId="0" xfId="0" applyFont="1"/>
    <xf numFmtId="0" fontId="6" fillId="0" borderId="8" xfId="0" applyFont="1" applyBorder="1" applyAlignment="1">
      <alignment horizontal="center" vertical="center"/>
    </xf>
    <xf numFmtId="165" fontId="6" fillId="0" borderId="8" xfId="0" applyNumberFormat="1" applyFont="1" applyBorder="1" applyAlignment="1">
      <alignment vertical="center"/>
    </xf>
    <xf numFmtId="165" fontId="6" fillId="0" borderId="8" xfId="0" applyNumberFormat="1" applyFont="1" applyBorder="1"/>
    <xf numFmtId="165" fontId="6" fillId="0" borderId="11" xfId="0" applyNumberFormat="1" applyFont="1" applyBorder="1" applyAlignment="1">
      <alignment vertical="center"/>
    </xf>
    <xf numFmtId="165" fontId="6" fillId="0" borderId="11" xfId="0" applyNumberFormat="1" applyFont="1" applyBorder="1"/>
    <xf numFmtId="0" fontId="7" fillId="0" borderId="0" xfId="0" applyFont="1" applyAlignment="1">
      <alignment horizontal="left" vertical="center"/>
    </xf>
    <xf numFmtId="0" fontId="3" fillId="0" borderId="0" xfId="0" applyFont="1" applyAlignment="1">
      <alignment wrapText="1"/>
    </xf>
    <xf numFmtId="0" fontId="6" fillId="0" borderId="7" xfId="0" applyFont="1" applyBorder="1" applyAlignment="1">
      <alignment vertical="center"/>
    </xf>
    <xf numFmtId="0" fontId="5" fillId="0" borderId="7" xfId="0" applyFont="1" applyBorder="1" applyAlignment="1">
      <alignment vertical="center"/>
    </xf>
    <xf numFmtId="0" fontId="6" fillId="0" borderId="7" xfId="0" applyFont="1" applyBorder="1" applyAlignment="1">
      <alignment vertical="center" wrapText="1"/>
    </xf>
    <xf numFmtId="0" fontId="6" fillId="0" borderId="2" xfId="0" applyFont="1" applyBorder="1" applyAlignment="1">
      <alignment horizontal="center" vertical="center"/>
    </xf>
    <xf numFmtId="0" fontId="6" fillId="0" borderId="8" xfId="3" applyFont="1" applyBorder="1" applyAlignment="1">
      <alignment horizontal="center" vertical="center"/>
    </xf>
    <xf numFmtId="0" fontId="5" fillId="0" borderId="8" xfId="3" applyFont="1" applyBorder="1" applyAlignment="1">
      <alignment wrapText="1"/>
    </xf>
    <xf numFmtId="165" fontId="5" fillId="0" borderId="8" xfId="3" applyNumberFormat="1" applyFont="1" applyBorder="1" applyAlignment="1">
      <alignment horizontal="center" vertical="center"/>
    </xf>
    <xf numFmtId="164" fontId="5" fillId="0" borderId="8" xfId="1" applyNumberFormat="1" applyFont="1" applyBorder="1" applyAlignment="1">
      <alignment horizontal="center" vertical="center"/>
    </xf>
    <xf numFmtId="0" fontId="6" fillId="0" borderId="8" xfId="3" applyFont="1" applyBorder="1" applyAlignment="1">
      <alignment wrapText="1"/>
    </xf>
    <xf numFmtId="165" fontId="6" fillId="0" borderId="8" xfId="3" applyNumberFormat="1" applyFont="1" applyBorder="1" applyAlignment="1">
      <alignment horizontal="center" vertical="center"/>
    </xf>
    <xf numFmtId="164" fontId="6" fillId="0" borderId="8" xfId="1" applyNumberFormat="1" applyFont="1" applyBorder="1" applyAlignment="1">
      <alignment horizontal="center" vertical="center"/>
    </xf>
    <xf numFmtId="0" fontId="2" fillId="0" borderId="0" xfId="0" applyFont="1"/>
    <xf numFmtId="0" fontId="5" fillId="0" borderId="14" xfId="0" applyFont="1" applyBorder="1" applyAlignment="1">
      <alignment horizontal="left" vertical="center"/>
    </xf>
    <xf numFmtId="165" fontId="6" fillId="0" borderId="14" xfId="0" applyNumberFormat="1" applyFont="1" applyBorder="1"/>
    <xf numFmtId="0" fontId="5" fillId="0" borderId="8" xfId="0" applyFont="1" applyBorder="1" applyAlignment="1">
      <alignment horizontal="left" vertical="center"/>
    </xf>
    <xf numFmtId="0" fontId="5" fillId="0" borderId="7" xfId="0" applyFont="1" applyBorder="1" applyAlignment="1">
      <alignment horizontal="left" vertical="center"/>
    </xf>
    <xf numFmtId="166" fontId="5" fillId="0" borderId="3" xfId="1" applyNumberFormat="1" applyFont="1" applyBorder="1" applyAlignment="1">
      <alignment horizontal="center"/>
    </xf>
    <xf numFmtId="165" fontId="5" fillId="0" borderId="8" xfId="0" applyNumberFormat="1" applyFont="1" applyBorder="1"/>
    <xf numFmtId="0" fontId="6" fillId="0" borderId="7" xfId="0" applyFont="1" applyBorder="1" applyAlignment="1">
      <alignment horizontal="left" vertical="center"/>
    </xf>
    <xf numFmtId="166" fontId="6" fillId="0" borderId="3" xfId="1" applyNumberFormat="1" applyFont="1" applyBorder="1" applyAlignment="1">
      <alignment horizontal="center"/>
    </xf>
    <xf numFmtId="165" fontId="6" fillId="0" borderId="0" xfId="0" applyNumberFormat="1" applyFont="1"/>
    <xf numFmtId="166" fontId="5" fillId="0" borderId="0" xfId="1" applyNumberFormat="1" applyFont="1"/>
    <xf numFmtId="0" fontId="5" fillId="0" borderId="3" xfId="0" applyFont="1" applyBorder="1" applyAlignment="1">
      <alignment horizontal="center"/>
    </xf>
    <xf numFmtId="0" fontId="6" fillId="0" borderId="3" xfId="0" applyFont="1" applyBorder="1" applyAlignment="1">
      <alignment horizontal="center"/>
    </xf>
    <xf numFmtId="0" fontId="3" fillId="0" borderId="0" xfId="0" applyFont="1" applyAlignment="1">
      <alignment horizontal="left" vertical="center"/>
    </xf>
    <xf numFmtId="165" fontId="6" fillId="0" borderId="7" xfId="0" applyNumberFormat="1" applyFont="1" applyBorder="1" applyAlignment="1">
      <alignment horizontal="center"/>
    </xf>
    <xf numFmtId="165" fontId="11" fillId="0" borderId="7" xfId="0" applyNumberFormat="1" applyFont="1" applyBorder="1" applyAlignment="1">
      <alignment horizontal="center" vertical="center"/>
    </xf>
    <xf numFmtId="0" fontId="9" fillId="0" borderId="0" xfId="0" applyFont="1"/>
    <xf numFmtId="0" fontId="9" fillId="0" borderId="8" xfId="0" applyFont="1" applyBorder="1"/>
    <xf numFmtId="0" fontId="9" fillId="0" borderId="5" xfId="0" applyFont="1" applyBorder="1"/>
    <xf numFmtId="0" fontId="9" fillId="0" borderId="6" xfId="0" applyFont="1" applyBorder="1"/>
    <xf numFmtId="0" fontId="9" fillId="0" borderId="7" xfId="0" applyFont="1" applyBorder="1"/>
    <xf numFmtId="0" fontId="3" fillId="0" borderId="0" xfId="0" applyFont="1" applyAlignment="1">
      <alignment horizontal="left"/>
    </xf>
    <xf numFmtId="0" fontId="10" fillId="0" borderId="7" xfId="0" applyFont="1" applyBorder="1" applyAlignment="1">
      <alignment horizontal="center" vertical="center"/>
    </xf>
    <xf numFmtId="3" fontId="10" fillId="0" borderId="7" xfId="0" applyNumberFormat="1" applyFont="1" applyBorder="1" applyAlignment="1">
      <alignment horizontal="center" vertical="center"/>
    </xf>
    <xf numFmtId="165" fontId="10" fillId="0" borderId="7" xfId="0" applyNumberFormat="1" applyFont="1" applyBorder="1" applyAlignment="1">
      <alignment horizontal="center" vertical="center"/>
    </xf>
    <xf numFmtId="0" fontId="10" fillId="0" borderId="7" xfId="0" applyFont="1" applyBorder="1" applyAlignment="1">
      <alignment horizontal="left" vertical="center"/>
    </xf>
    <xf numFmtId="3" fontId="10" fillId="0" borderId="7" xfId="0" applyNumberFormat="1" applyFont="1" applyBorder="1"/>
    <xf numFmtId="165" fontId="10" fillId="0" borderId="7" xfId="0" applyNumberFormat="1" applyFont="1" applyBorder="1"/>
    <xf numFmtId="165" fontId="10" fillId="0" borderId="7" xfId="0" applyNumberFormat="1" applyFont="1" applyBorder="1" applyAlignment="1">
      <alignment horizontal="center"/>
    </xf>
    <xf numFmtId="0" fontId="7" fillId="0" borderId="0" xfId="3" applyFont="1" applyAlignment="1">
      <alignment horizontal="center" vertical="center"/>
    </xf>
    <xf numFmtId="0" fontId="6" fillId="0" borderId="8" xfId="0" applyFont="1" applyBorder="1"/>
    <xf numFmtId="0" fontId="6" fillId="0" borderId="8" xfId="0" applyFont="1" applyBorder="1" applyAlignment="1">
      <alignment horizontal="center"/>
    </xf>
    <xf numFmtId="0" fontId="7" fillId="0" borderId="0" xfId="0" applyFont="1" applyAlignment="1">
      <alignment horizontal="center" vertical="center"/>
    </xf>
    <xf numFmtId="0" fontId="7" fillId="0" borderId="0" xfId="3" applyFont="1" applyAlignment="1">
      <alignment horizontal="left" vertical="center"/>
    </xf>
    <xf numFmtId="0" fontId="10" fillId="0" borderId="5" xfId="0" applyFont="1" applyBorder="1"/>
    <xf numFmtId="165" fontId="10" fillId="0" borderId="5" xfId="0" applyNumberFormat="1" applyFont="1" applyBorder="1"/>
    <xf numFmtId="165" fontId="10" fillId="0" borderId="0" xfId="0" applyNumberFormat="1" applyFont="1"/>
    <xf numFmtId="165" fontId="5" fillId="0" borderId="7" xfId="0" applyNumberFormat="1" applyFont="1" applyBorder="1" applyAlignment="1">
      <alignment horizontal="center"/>
    </xf>
    <xf numFmtId="0" fontId="5" fillId="0" borderId="7" xfId="0" applyFont="1" applyBorder="1"/>
    <xf numFmtId="165" fontId="5" fillId="0" borderId="7" xfId="0" applyNumberFormat="1" applyFont="1" applyBorder="1"/>
    <xf numFmtId="0" fontId="5" fillId="0" borderId="8" xfId="0" applyFont="1" applyBorder="1"/>
    <xf numFmtId="0" fontId="5" fillId="0" borderId="8" xfId="0" applyFont="1" applyBorder="1" applyAlignment="1">
      <alignment horizontal="center" vertical="center"/>
    </xf>
    <xf numFmtId="0" fontId="19" fillId="0" borderId="0" xfId="0" applyFont="1"/>
    <xf numFmtId="0" fontId="7" fillId="0" borderId="0" xfId="0" applyFont="1" applyAlignment="1">
      <alignment wrapText="1"/>
    </xf>
    <xf numFmtId="165" fontId="9" fillId="0" borderId="7" xfId="0" applyNumberFormat="1" applyFont="1" applyBorder="1"/>
    <xf numFmtId="164" fontId="0" fillId="0" borderId="0" xfId="0" applyNumberFormat="1"/>
    <xf numFmtId="0" fontId="0" fillId="0" borderId="0" xfId="0" applyAlignment="1">
      <alignment vertical="center"/>
    </xf>
    <xf numFmtId="165" fontId="9" fillId="0" borderId="7" xfId="0" applyNumberFormat="1" applyFont="1" applyBorder="1" applyAlignment="1">
      <alignment horizontal="center" vertical="center"/>
    </xf>
    <xf numFmtId="165" fontId="9" fillId="0" borderId="7" xfId="0" applyNumberFormat="1" applyFont="1" applyBorder="1" applyAlignment="1">
      <alignment horizontal="center"/>
    </xf>
    <xf numFmtId="0" fontId="10" fillId="0" borderId="24" xfId="0" applyFont="1" applyBorder="1" applyAlignment="1">
      <alignment horizontal="center" vertical="center"/>
    </xf>
    <xf numFmtId="165" fontId="13" fillId="0" borderId="0" xfId="0" applyNumberFormat="1" applyFont="1"/>
    <xf numFmtId="165" fontId="0" fillId="0" borderId="0" xfId="0" applyNumberFormat="1" applyAlignment="1">
      <alignment horizontal="center" vertical="center"/>
    </xf>
    <xf numFmtId="164" fontId="9" fillId="0" borderId="7" xfId="1" applyNumberFormat="1" applyFont="1" applyBorder="1" applyAlignment="1">
      <alignment horizontal="center" vertical="center"/>
    </xf>
    <xf numFmtId="0" fontId="9" fillId="2" borderId="8" xfId="0" applyFont="1" applyFill="1" applyBorder="1"/>
    <xf numFmtId="0" fontId="9" fillId="0" borderId="13" xfId="0" applyFont="1" applyBorder="1"/>
    <xf numFmtId="165" fontId="9" fillId="0" borderId="6" xfId="0" applyNumberFormat="1" applyFont="1" applyBorder="1"/>
    <xf numFmtId="165" fontId="9" fillId="0" borderId="13" xfId="0" applyNumberFormat="1" applyFont="1" applyBorder="1"/>
    <xf numFmtId="165" fontId="9" fillId="0" borderId="8" xfId="0" applyNumberFormat="1" applyFont="1" applyBorder="1"/>
    <xf numFmtId="3" fontId="9" fillId="0" borderId="8" xfId="0" applyNumberFormat="1" applyFont="1" applyBorder="1"/>
    <xf numFmtId="167" fontId="9" fillId="0" borderId="8" xfId="0" applyNumberFormat="1" applyFont="1" applyBorder="1"/>
    <xf numFmtId="0" fontId="9" fillId="0" borderId="7" xfId="0" applyFont="1" applyBorder="1" applyAlignment="1">
      <alignment wrapText="1"/>
    </xf>
    <xf numFmtId="0" fontId="9" fillId="0" borderId="8" xfId="3" applyFont="1" applyBorder="1" applyAlignment="1">
      <alignment horizontal="center" vertical="center"/>
    </xf>
    <xf numFmtId="0" fontId="9" fillId="0" borderId="8" xfId="3" applyFont="1" applyBorder="1" applyAlignment="1">
      <alignment horizontal="center" vertical="center" wrapText="1"/>
    </xf>
    <xf numFmtId="165" fontId="9" fillId="0" borderId="8" xfId="3" applyNumberFormat="1" applyFont="1" applyBorder="1" applyAlignment="1">
      <alignment horizontal="center" vertical="center"/>
    </xf>
    <xf numFmtId="3" fontId="9" fillId="0" borderId="8" xfId="3" applyNumberFormat="1" applyFont="1" applyBorder="1" applyAlignment="1">
      <alignment horizontal="center" vertical="center"/>
    </xf>
    <xf numFmtId="0" fontId="9" fillId="0" borderId="8" xfId="3" applyFont="1" applyBorder="1"/>
    <xf numFmtId="165" fontId="9" fillId="0" borderId="0" xfId="3" applyNumberFormat="1" applyFont="1" applyAlignment="1">
      <alignment horizontal="center" vertical="center"/>
    </xf>
    <xf numFmtId="0" fontId="9" fillId="0" borderId="8" xfId="0" applyFont="1" applyBorder="1" applyAlignment="1">
      <alignment horizontal="center" vertical="center" wrapText="1"/>
    </xf>
    <xf numFmtId="165" fontId="9" fillId="0" borderId="8" xfId="0" applyNumberFormat="1" applyFont="1" applyBorder="1" applyAlignment="1">
      <alignment horizontal="center" vertical="center" wrapText="1"/>
    </xf>
    <xf numFmtId="3" fontId="9" fillId="0" borderId="7" xfId="0" applyNumberFormat="1" applyFont="1" applyBorder="1" applyAlignment="1">
      <alignment horizontal="center" vertical="center"/>
    </xf>
    <xf numFmtId="0" fontId="9" fillId="0" borderId="24" xfId="0" applyFont="1" applyBorder="1" applyAlignment="1">
      <alignment horizontal="center" vertical="center"/>
    </xf>
    <xf numFmtId="0" fontId="9" fillId="0" borderId="8"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3" fontId="9" fillId="0" borderId="7" xfId="0" applyNumberFormat="1" applyFont="1" applyBorder="1"/>
    <xf numFmtId="0" fontId="9" fillId="3" borderId="20" xfId="0" applyFont="1" applyFill="1" applyBorder="1" applyAlignment="1">
      <alignment wrapText="1"/>
    </xf>
    <xf numFmtId="165" fontId="9" fillId="3" borderId="7" xfId="0" applyNumberFormat="1" applyFont="1" applyFill="1" applyBorder="1"/>
    <xf numFmtId="0" fontId="9" fillId="3" borderId="14" xfId="0" applyFont="1" applyFill="1" applyBorder="1" applyAlignment="1">
      <alignment wrapText="1"/>
    </xf>
    <xf numFmtId="165" fontId="9" fillId="3" borderId="18" xfId="0" applyNumberFormat="1" applyFont="1" applyFill="1" applyBorder="1"/>
    <xf numFmtId="165" fontId="9" fillId="3" borderId="31" xfId="0" applyNumberFormat="1" applyFont="1" applyFill="1" applyBorder="1"/>
    <xf numFmtId="165" fontId="9" fillId="3" borderId="5" xfId="0" applyNumberFormat="1" applyFont="1" applyFill="1" applyBorder="1"/>
    <xf numFmtId="165" fontId="9" fillId="0" borderId="7" xfId="0" applyNumberFormat="1" applyFont="1" applyBorder="1" applyAlignment="1">
      <alignment wrapText="1"/>
    </xf>
    <xf numFmtId="0" fontId="9" fillId="0" borderId="8" xfId="0" applyFont="1" applyBorder="1" applyAlignment="1">
      <alignment horizontal="center"/>
    </xf>
    <xf numFmtId="0" fontId="11" fillId="0" borderId="8" xfId="0" applyFont="1" applyBorder="1" applyAlignment="1">
      <alignment horizontal="center"/>
    </xf>
    <xf numFmtId="165" fontId="6" fillId="0" borderId="8" xfId="0" applyNumberFormat="1" applyFont="1" applyBorder="1" applyAlignment="1">
      <alignment horizontal="right"/>
    </xf>
    <xf numFmtId="0" fontId="9" fillId="0" borderId="8" xfId="0" applyFont="1" applyBorder="1" applyAlignment="1">
      <alignment wrapText="1"/>
    </xf>
    <xf numFmtId="0" fontId="20" fillId="0" borderId="7" xfId="0" applyFont="1" applyBorder="1" applyAlignment="1">
      <alignment vertical="center"/>
    </xf>
    <xf numFmtId="0" fontId="6" fillId="0" borderId="7" xfId="0" applyFont="1" applyBorder="1" applyAlignment="1">
      <alignment horizontal="center" vertical="center" wrapText="1"/>
    </xf>
    <xf numFmtId="165" fontId="0" fillId="0" borderId="0" xfId="0" applyNumberFormat="1"/>
    <xf numFmtId="0" fontId="9" fillId="0" borderId="10" xfId="0" applyFont="1" applyBorder="1" applyAlignment="1">
      <alignment wrapText="1"/>
    </xf>
    <xf numFmtId="165" fontId="5" fillId="0" borderId="7" xfId="2" applyNumberFormat="1" applyFont="1" applyBorder="1" applyAlignment="1">
      <alignment horizontal="center" vertical="center"/>
    </xf>
    <xf numFmtId="165" fontId="6" fillId="0" borderId="7" xfId="2" applyNumberFormat="1" applyFont="1" applyBorder="1" applyAlignment="1">
      <alignment horizontal="center" vertical="center"/>
    </xf>
    <xf numFmtId="165" fontId="15" fillId="0" borderId="8" xfId="0" applyNumberFormat="1" applyFont="1" applyBorder="1"/>
    <xf numFmtId="165" fontId="15" fillId="0" borderId="25" xfId="0" applyNumberFormat="1" applyFont="1" applyBorder="1"/>
    <xf numFmtId="165" fontId="13" fillId="0" borderId="8" xfId="0" applyNumberFormat="1" applyFont="1" applyBorder="1"/>
    <xf numFmtId="165" fontId="13" fillId="0" borderId="25" xfId="0" applyNumberFormat="1" applyFont="1" applyBorder="1"/>
    <xf numFmtId="165" fontId="13" fillId="0" borderId="27" xfId="0" applyNumberFormat="1" applyFont="1" applyBorder="1"/>
    <xf numFmtId="165" fontId="13" fillId="0" borderId="28" xfId="0" applyNumberFormat="1" applyFont="1" applyBorder="1"/>
    <xf numFmtId="0" fontId="21" fillId="0" borderId="0" xfId="0" applyFont="1"/>
    <xf numFmtId="0" fontId="1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5" fillId="0" borderId="0" xfId="0" applyFont="1" applyAlignment="1">
      <alignment horizontal="center" vertical="center" wrapText="1"/>
    </xf>
    <xf numFmtId="0" fontId="6" fillId="0" borderId="8" xfId="0" applyFont="1" applyBorder="1" applyAlignment="1">
      <alignment horizontal="center" vertical="center"/>
    </xf>
    <xf numFmtId="0" fontId="10" fillId="0" borderId="9" xfId="0" applyFont="1" applyBorder="1" applyAlignment="1">
      <alignment horizontal="center" wrapText="1"/>
    </xf>
    <xf numFmtId="0" fontId="6" fillId="0" borderId="10" xfId="0" applyFont="1" applyBorder="1" applyAlignment="1">
      <alignment horizontal="center" vertical="center"/>
    </xf>
    <xf numFmtId="0" fontId="14" fillId="0" borderId="9" xfId="0" applyFont="1" applyBorder="1" applyAlignment="1">
      <alignment horizontal="center" wrapText="1"/>
    </xf>
    <xf numFmtId="0" fontId="5" fillId="0" borderId="1" xfId="0" applyFont="1" applyBorder="1" applyAlignment="1">
      <alignment horizontal="center" vertical="center" wrapText="1"/>
    </xf>
    <xf numFmtId="0" fontId="6" fillId="0" borderId="7" xfId="0" applyFont="1" applyBorder="1" applyAlignment="1">
      <alignment vertical="center"/>
    </xf>
    <xf numFmtId="0" fontId="6" fillId="0" borderId="7" xfId="0" applyFont="1" applyBorder="1" applyAlignment="1">
      <alignment horizontal="center" vertical="center"/>
    </xf>
    <xf numFmtId="0" fontId="6" fillId="0" borderId="2" xfId="0" applyFont="1" applyBorder="1" applyAlignment="1">
      <alignment vertical="center"/>
    </xf>
    <xf numFmtId="0" fontId="6" fillId="0" borderId="6" xfId="0" applyFont="1" applyBorder="1" applyAlignment="1">
      <alignment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5" fillId="0" borderId="8" xfId="3" applyFont="1" applyBorder="1" applyAlignment="1">
      <alignment horizontal="center" wrapText="1"/>
    </xf>
    <xf numFmtId="0" fontId="6" fillId="0" borderId="8" xfId="3" applyFont="1" applyBorder="1" applyAlignment="1">
      <alignment horizontal="center" vertical="center" wrapText="1"/>
    </xf>
    <xf numFmtId="0" fontId="6" fillId="0" borderId="8" xfId="3" applyFont="1" applyBorder="1" applyAlignment="1">
      <alignment horizontal="center" vertical="center"/>
    </xf>
    <xf numFmtId="0" fontId="3" fillId="0" borderId="12" xfId="0" applyFont="1" applyBorder="1" applyAlignment="1">
      <alignment horizontal="left" wrapText="1"/>
    </xf>
    <xf numFmtId="0" fontId="3" fillId="0" borderId="0" xfId="0" applyFont="1" applyAlignment="1">
      <alignment horizontal="left" wrapText="1"/>
    </xf>
    <xf numFmtId="0" fontId="5" fillId="0" borderId="7" xfId="3" applyFont="1" applyBorder="1" applyAlignment="1">
      <alignment horizontal="center" vertical="center" wrapText="1"/>
    </xf>
    <xf numFmtId="0" fontId="6" fillId="0" borderId="7" xfId="3" applyFont="1" applyBorder="1" applyAlignment="1">
      <alignment horizontal="center" vertical="center" wrapText="1"/>
    </xf>
    <xf numFmtId="0" fontId="6" fillId="0" borderId="7" xfId="3" applyFont="1" applyBorder="1" applyAlignment="1">
      <alignment horizontal="center" vertical="center"/>
    </xf>
    <xf numFmtId="0" fontId="5" fillId="0" borderId="0" xfId="0" applyFont="1" applyAlignment="1">
      <alignment horizontal="center" wrapText="1"/>
    </xf>
    <xf numFmtId="0" fontId="6" fillId="0" borderId="8" xfId="0" applyFont="1" applyBorder="1" applyAlignment="1">
      <alignment horizont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xf>
    <xf numFmtId="0" fontId="3" fillId="0" borderId="0" xfId="0" applyFont="1" applyAlignment="1">
      <alignment horizontal="left" vertical="center" wrapText="1"/>
    </xf>
    <xf numFmtId="0" fontId="3" fillId="0" borderId="0" xfId="0" applyFont="1" applyAlignment="1">
      <alignment vertical="center" wrapText="1"/>
    </xf>
    <xf numFmtId="0" fontId="7" fillId="0" borderId="0" xfId="0" applyFont="1" applyAlignment="1">
      <alignment horizontal="left" wrapText="1"/>
    </xf>
    <xf numFmtId="0" fontId="5" fillId="0" borderId="1" xfId="0" applyFont="1" applyBorder="1" applyAlignment="1">
      <alignment horizontal="center" wrapText="1"/>
    </xf>
    <xf numFmtId="0" fontId="7" fillId="0" borderId="19" xfId="0" applyFont="1" applyBorder="1" applyAlignment="1">
      <alignment horizontal="left"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5" fillId="0" borderId="8" xfId="0" applyFont="1" applyBorder="1" applyAlignment="1">
      <alignment horizontal="center" vertical="center" wrapText="1"/>
    </xf>
    <xf numFmtId="0" fontId="7" fillId="0" borderId="0" xfId="0" applyFont="1" applyAlignment="1">
      <alignment horizontal="left" vertical="center" wrapText="1"/>
    </xf>
    <xf numFmtId="0" fontId="17" fillId="0" borderId="0" xfId="0" applyFont="1" applyAlignment="1">
      <alignment horizontal="left" vertical="center" wrapText="1"/>
    </xf>
    <xf numFmtId="0" fontId="16" fillId="0" borderId="0" xfId="0" applyFont="1" applyAlignment="1">
      <alignment horizontal="left" vertical="center" wrapText="1"/>
    </xf>
    <xf numFmtId="0" fontId="10" fillId="0" borderId="0" xfId="0" applyFont="1" applyAlignment="1">
      <alignment horizontal="center" vertical="center" wrapText="1"/>
    </xf>
    <xf numFmtId="0" fontId="10" fillId="0" borderId="1" xfId="0" applyFont="1" applyBorder="1" applyAlignment="1">
      <alignment horizontal="center" vertical="center"/>
    </xf>
    <xf numFmtId="0" fontId="5" fillId="0" borderId="7" xfId="0" applyFont="1" applyBorder="1" applyAlignment="1">
      <alignment horizontal="center" vertical="center" wrapText="1"/>
    </xf>
    <xf numFmtId="0" fontId="9" fillId="0" borderId="7" xfId="0" applyFont="1" applyBorder="1" applyAlignment="1">
      <alignment horizontal="center"/>
    </xf>
    <xf numFmtId="0" fontId="10" fillId="0" borderId="7" xfId="0" applyFont="1" applyBorder="1" applyAlignment="1">
      <alignment horizontal="center" wrapText="1"/>
    </xf>
    <xf numFmtId="0" fontId="10" fillId="0" borderId="9" xfId="3" applyFont="1" applyBorder="1" applyAlignment="1">
      <alignment horizontal="center" vertical="center" wrapText="1"/>
    </xf>
    <xf numFmtId="0" fontId="7" fillId="0" borderId="12" xfId="3" applyFont="1" applyBorder="1" applyAlignment="1">
      <alignment horizontal="left" vertical="top"/>
    </xf>
    <xf numFmtId="0" fontId="7" fillId="0" borderId="0" xfId="3" applyFont="1" applyAlignment="1">
      <alignment horizontal="left" vertical="top" wrapText="1"/>
    </xf>
    <xf numFmtId="0" fontId="12" fillId="0" borderId="0" xfId="3" applyFont="1" applyAlignment="1">
      <alignment horizontal="left" vertical="top" wrapText="1"/>
    </xf>
    <xf numFmtId="0" fontId="9" fillId="0" borderId="10" xfId="3" applyFont="1" applyBorder="1" applyAlignment="1">
      <alignment horizontal="center" vertical="center"/>
    </xf>
    <xf numFmtId="0" fontId="9" fillId="0" borderId="15" xfId="3" applyFont="1" applyBorder="1" applyAlignment="1">
      <alignment horizontal="center" vertical="center"/>
    </xf>
    <xf numFmtId="0" fontId="10" fillId="0" borderId="9" xfId="0" applyFont="1" applyBorder="1" applyAlignment="1">
      <alignment horizontal="center" vertical="center" wrapText="1"/>
    </xf>
    <xf numFmtId="0" fontId="7" fillId="0" borderId="12" xfId="0" applyFont="1" applyBorder="1" applyAlignment="1">
      <alignment horizontal="left" vertical="center" wrapText="1"/>
    </xf>
    <xf numFmtId="0" fontId="9" fillId="0" borderId="21" xfId="0" applyFont="1" applyBorder="1" applyAlignment="1">
      <alignment horizontal="center" vertical="center"/>
    </xf>
    <xf numFmtId="0" fontId="9" fillId="0" borderId="24" xfId="0" applyFont="1" applyBorder="1" applyAlignment="1">
      <alignment horizontal="center" vertical="center"/>
    </xf>
    <xf numFmtId="0" fontId="9" fillId="0" borderId="22" xfId="0" applyFont="1" applyBorder="1" applyAlignment="1">
      <alignment horizontal="center" vertical="center"/>
    </xf>
    <xf numFmtId="0" fontId="9" fillId="0" borderId="8" xfId="0" applyFont="1" applyBorder="1" applyAlignment="1">
      <alignment horizontal="center" vertical="center"/>
    </xf>
    <xf numFmtId="0" fontId="9" fillId="0" borderId="23" xfId="0" applyFont="1" applyBorder="1" applyAlignment="1">
      <alignment horizontal="center" vertical="center"/>
    </xf>
    <xf numFmtId="0" fontId="23" fillId="0" borderId="1" xfId="0" applyFont="1" applyBorder="1" applyAlignment="1">
      <alignment horizontal="center" vertical="center" wrapText="1"/>
    </xf>
    <xf numFmtId="0" fontId="10" fillId="0" borderId="0" xfId="0" applyFont="1" applyAlignment="1">
      <alignment horizontal="center" wrapText="1"/>
    </xf>
    <xf numFmtId="0" fontId="9" fillId="0" borderId="7" xfId="0" applyFont="1" applyBorder="1" applyAlignment="1">
      <alignment horizontal="center" wrapText="1"/>
    </xf>
    <xf numFmtId="0" fontId="18" fillId="0" borderId="0" xfId="0" applyFont="1" applyAlignment="1">
      <alignment horizontal="left" wrapText="1"/>
    </xf>
    <xf numFmtId="0" fontId="9" fillId="3" borderId="17"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 xfId="0" applyFont="1" applyFill="1" applyBorder="1" applyAlignment="1">
      <alignment horizontal="center" wrapText="1"/>
    </xf>
    <xf numFmtId="0" fontId="9" fillId="3" borderId="5" xfId="0" applyFont="1" applyFill="1" applyBorder="1" applyAlignment="1">
      <alignment horizontal="center" wrapText="1"/>
    </xf>
    <xf numFmtId="0" fontId="7" fillId="0" borderId="0" xfId="0" applyFont="1" applyAlignment="1">
      <alignment wrapText="1"/>
    </xf>
    <xf numFmtId="0" fontId="10" fillId="0" borderId="9" xfId="0" applyFont="1" applyBorder="1" applyAlignment="1">
      <alignment vertical="center" wrapText="1"/>
    </xf>
    <xf numFmtId="0" fontId="10" fillId="0" borderId="0" xfId="0" applyFont="1" applyAlignment="1">
      <alignment vertical="center" wrapText="1"/>
    </xf>
    <xf numFmtId="0" fontId="9" fillId="3" borderId="20"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4" xfId="0" applyFont="1" applyFill="1" applyBorder="1" applyAlignment="1">
      <alignment horizontal="center" wrapText="1"/>
    </xf>
    <xf numFmtId="0" fontId="9" fillId="3" borderId="30" xfId="0" applyFont="1" applyFill="1" applyBorder="1" applyAlignment="1">
      <alignment horizontal="center" vertical="center" wrapText="1"/>
    </xf>
    <xf numFmtId="0" fontId="7" fillId="0" borderId="12" xfId="3" applyFont="1" applyBorder="1" applyAlignment="1">
      <alignment horizontal="left" vertical="center"/>
    </xf>
    <xf numFmtId="0" fontId="10" fillId="0" borderId="8" xfId="0" applyFont="1" applyBorder="1" applyAlignment="1">
      <alignment horizontal="center" vertical="center" wrapText="1"/>
    </xf>
    <xf numFmtId="165" fontId="9" fillId="0" borderId="10" xfId="0" applyNumberFormat="1" applyFont="1" applyBorder="1" applyAlignment="1">
      <alignment wrapText="1"/>
    </xf>
    <xf numFmtId="165" fontId="9" fillId="0" borderId="14" xfId="0" applyNumberFormat="1" applyFont="1" applyBorder="1" applyAlignment="1">
      <alignment wrapText="1"/>
    </xf>
    <xf numFmtId="0" fontId="23" fillId="0" borderId="7" xfId="0" applyFont="1" applyBorder="1" applyAlignment="1">
      <alignment horizontal="center" vertical="center" wrapText="1"/>
    </xf>
    <xf numFmtId="0" fontId="10" fillId="0" borderId="7" xfId="0" applyFont="1" applyBorder="1" applyAlignment="1">
      <alignment horizontal="center" vertical="center" wrapText="1"/>
    </xf>
    <xf numFmtId="0" fontId="9" fillId="0" borderId="10" xfId="0" applyFont="1" applyBorder="1" applyAlignment="1">
      <alignment wrapText="1"/>
    </xf>
    <xf numFmtId="0" fontId="9" fillId="0" borderId="14" xfId="0" applyFont="1" applyBorder="1" applyAlignment="1">
      <alignment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165" fontId="10" fillId="0" borderId="17" xfId="0" applyNumberFormat="1" applyFont="1" applyBorder="1" applyAlignment="1">
      <alignment wrapText="1"/>
    </xf>
    <xf numFmtId="165" fontId="10" fillId="0" borderId="14" xfId="0" applyNumberFormat="1" applyFont="1" applyBorder="1" applyAlignment="1">
      <alignment wrapText="1"/>
    </xf>
    <xf numFmtId="0" fontId="10" fillId="0" borderId="17" xfId="0" applyFont="1" applyBorder="1" applyAlignment="1">
      <alignment wrapText="1"/>
    </xf>
    <xf numFmtId="0" fontId="10" fillId="0" borderId="14" xfId="0" applyFont="1" applyBorder="1" applyAlignment="1">
      <alignment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3" fillId="0" borderId="0" xfId="0" applyFont="1" applyAlignment="1">
      <alignment horizontal="left" vertical="top" wrapText="1"/>
    </xf>
    <xf numFmtId="0" fontId="10" fillId="0" borderId="1" xfId="0" applyFont="1" applyBorder="1" applyAlignment="1">
      <alignment horizontal="center" wrapText="1"/>
    </xf>
    <xf numFmtId="0" fontId="9" fillId="0" borderId="32"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Fill="1"/>
    <xf numFmtId="0" fontId="23" fillId="0" borderId="1" xfId="0" applyFont="1" applyBorder="1" applyAlignment="1">
      <alignment horizontal="center" wrapText="1"/>
    </xf>
    <xf numFmtId="0" fontId="9" fillId="0" borderId="1"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0" fillId="0" borderId="0" xfId="0" applyFill="1"/>
    <xf numFmtId="165" fontId="0" fillId="0" borderId="0" xfId="0" applyNumberFormat="1" applyFill="1"/>
    <xf numFmtId="165" fontId="21" fillId="0" borderId="0" xfId="0" applyNumberFormat="1" applyFont="1" applyFill="1" applyAlignment="1">
      <alignment wrapText="1"/>
    </xf>
    <xf numFmtId="0" fontId="21" fillId="0" borderId="0" xfId="0" applyFont="1" applyFill="1" applyAlignment="1">
      <alignment wrapText="1"/>
    </xf>
    <xf numFmtId="165" fontId="21" fillId="0" borderId="0" xfId="0" applyNumberFormat="1" applyFont="1" applyFill="1"/>
    <xf numFmtId="0" fontId="25" fillId="0" borderId="7" xfId="0" applyFont="1" applyBorder="1"/>
    <xf numFmtId="0" fontId="9" fillId="0" borderId="10"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8" xfId="0" applyFont="1" applyBorder="1" applyAlignment="1">
      <alignment vertical="center"/>
    </xf>
    <xf numFmtId="0" fontId="9" fillId="0" borderId="8" xfId="0" applyFont="1" applyBorder="1" applyAlignment="1">
      <alignment horizontal="center"/>
    </xf>
    <xf numFmtId="0" fontId="11" fillId="0" borderId="9" xfId="3" applyFont="1" applyBorder="1" applyAlignment="1"/>
    <xf numFmtId="0" fontId="18" fillId="0" borderId="12" xfId="3" applyFont="1" applyBorder="1" applyAlignment="1"/>
    <xf numFmtId="0" fontId="3" fillId="0" borderId="0" xfId="3" applyFont="1" applyAlignment="1"/>
    <xf numFmtId="0" fontId="2" fillId="0" borderId="0" xfId="3" applyAlignment="1"/>
    <xf numFmtId="0" fontId="11" fillId="0" borderId="16" xfId="3" applyFont="1" applyBorder="1" applyAlignment="1"/>
    <xf numFmtId="0" fontId="11" fillId="0" borderId="11" xfId="3" applyFont="1" applyBorder="1" applyAlignment="1"/>
    <xf numFmtId="0" fontId="11" fillId="0" borderId="14" xfId="3" applyFont="1" applyBorder="1" applyAlignment="1"/>
    <xf numFmtId="0" fontId="11" fillId="0" borderId="17" xfId="3" applyFont="1" applyBorder="1" applyAlignment="1"/>
  </cellXfs>
  <cellStyles count="4">
    <cellStyle name="Normal" xfId="0" builtinId="0"/>
    <cellStyle name="Normal 2" xfId="3" xr:uid="{70AFC79D-64EE-4533-B8F2-C0CF26F62731}"/>
    <cellStyle name="Porcentagem" xfId="2" builtinId="5"/>
    <cellStyle name="Vírgula 2" xfId="1" xr:uid="{5241FA2C-7EED-4B43-98A3-A9F402E911A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K46"/>
  <sheetViews>
    <sheetView topLeftCell="D1" workbookViewId="0">
      <selection activeCell="I10" sqref="I10"/>
    </sheetView>
  </sheetViews>
  <sheetFormatPr defaultRowHeight="14.45"/>
  <cols>
    <col min="4" max="4" width="55" customWidth="1"/>
    <col min="6" max="6" width="18.140625" customWidth="1"/>
    <col min="7" max="7" width="17.85546875" customWidth="1"/>
  </cols>
  <sheetData>
    <row r="1" spans="4:11" ht="48.75" customHeight="1">
      <c r="D1" s="147" t="s">
        <v>0</v>
      </c>
      <c r="E1" s="148"/>
      <c r="F1" s="148"/>
      <c r="G1" s="148"/>
    </row>
    <row r="2" spans="4:11" ht="16.149999999999999">
      <c r="D2" s="149" t="s">
        <v>1</v>
      </c>
      <c r="E2" s="151" t="s">
        <v>2</v>
      </c>
      <c r="F2" s="152"/>
      <c r="G2" s="153"/>
    </row>
    <row r="3" spans="4:11" ht="16.149999999999999">
      <c r="D3" s="150"/>
      <c r="E3" s="21" t="s">
        <v>3</v>
      </c>
      <c r="F3" s="21" t="s">
        <v>4</v>
      </c>
      <c r="G3" s="21" t="s">
        <v>5</v>
      </c>
    </row>
    <row r="4" spans="4:11" ht="16.149999999999999">
      <c r="D4" s="21" t="s">
        <v>6</v>
      </c>
      <c r="E4" s="100">
        <v>8.1375519030389754</v>
      </c>
      <c r="F4" s="100">
        <v>8.6231641804809431</v>
      </c>
      <c r="G4" s="100">
        <v>7.7723727121609603</v>
      </c>
    </row>
    <row r="5" spans="4:11" ht="16.149999999999999">
      <c r="D5" s="21" t="s">
        <v>7</v>
      </c>
      <c r="E5" s="100">
        <v>15.076753773100968</v>
      </c>
      <c r="F5" s="100">
        <v>16.952654877458325</v>
      </c>
      <c r="G5" s="100">
        <v>13.663797152037677</v>
      </c>
    </row>
    <row r="6" spans="4:11" ht="16.149999999999999">
      <c r="D6" s="21" t="s">
        <v>8</v>
      </c>
      <c r="E6" s="100">
        <v>24.812354134295191</v>
      </c>
      <c r="F6" s="100">
        <v>27.32330597376248</v>
      </c>
      <c r="G6" s="100">
        <v>22.9234973274414</v>
      </c>
    </row>
    <row r="7" spans="4:11" ht="16.149999999999999">
      <c r="D7" s="21" t="s">
        <v>9</v>
      </c>
      <c r="E7" s="100">
        <v>10.880976069019397</v>
      </c>
      <c r="F7" s="100">
        <v>12.54712032831485</v>
      </c>
      <c r="G7" s="100">
        <v>9.6239414068558169</v>
      </c>
    </row>
    <row r="8" spans="4:11" ht="16.149999999999999">
      <c r="D8" s="21" t="s">
        <v>10</v>
      </c>
      <c r="E8" s="100">
        <v>1.1184848721971117</v>
      </c>
      <c r="F8" s="100">
        <v>1.1395338113572959</v>
      </c>
      <c r="G8" s="100">
        <v>1.0970924047784956</v>
      </c>
    </row>
    <row r="9" spans="4:11" ht="16.149999999999999">
      <c r="D9" s="21" t="s">
        <v>11</v>
      </c>
      <c r="E9" s="100">
        <v>9.4486819764329457</v>
      </c>
      <c r="F9" s="100">
        <v>4.6007885089802416</v>
      </c>
      <c r="G9" s="100">
        <v>13.110718412585381</v>
      </c>
    </row>
    <row r="10" spans="4:11" ht="16.149999999999999">
      <c r="D10" s="21" t="s">
        <v>12</v>
      </c>
      <c r="E10" s="100">
        <v>30.52519727191541</v>
      </c>
      <c r="F10" s="100">
        <v>28.813432319645866</v>
      </c>
      <c r="G10" s="100">
        <v>31.808580584140273</v>
      </c>
      <c r="I10" s="93"/>
    </row>
    <row r="11" spans="4:11" ht="16.149999999999999">
      <c r="D11" s="2" t="s">
        <v>13</v>
      </c>
      <c r="E11" s="17"/>
      <c r="F11" s="17"/>
      <c r="G11" s="17"/>
    </row>
    <row r="12" spans="4:11" ht="16.149999999999999">
      <c r="D12" s="2" t="s">
        <v>14</v>
      </c>
      <c r="E12" s="17"/>
      <c r="F12" s="17"/>
      <c r="G12" s="17"/>
      <c r="I12" s="93"/>
      <c r="J12" s="93"/>
      <c r="K12" s="93"/>
    </row>
    <row r="13" spans="4:11" ht="16.149999999999999">
      <c r="D13" s="35" t="s">
        <v>15</v>
      </c>
      <c r="E13" s="17"/>
      <c r="F13" s="17"/>
      <c r="G13" s="17"/>
    </row>
    <row r="14" spans="4:11" ht="16.149999999999999">
      <c r="D14" s="2" t="s">
        <v>16</v>
      </c>
      <c r="E14" s="17"/>
      <c r="F14" s="17"/>
      <c r="G14" s="17"/>
    </row>
    <row r="15" spans="4:11" ht="16.149999999999999">
      <c r="D15" s="17"/>
      <c r="E15" s="17"/>
      <c r="F15" s="17"/>
      <c r="G15" s="17"/>
    </row>
    <row r="16" spans="4:11" ht="16.149999999999999">
      <c r="D16" s="17"/>
      <c r="E16" s="17"/>
      <c r="F16" s="17"/>
      <c r="G16" s="17"/>
    </row>
    <row r="17" spans="4:7" ht="44.25" customHeight="1">
      <c r="D17" s="147" t="s">
        <v>17</v>
      </c>
      <c r="E17" s="148"/>
      <c r="F17" s="148"/>
      <c r="G17" s="148"/>
    </row>
    <row r="18" spans="4:7" ht="16.149999999999999">
      <c r="D18" s="149" t="s">
        <v>1</v>
      </c>
      <c r="E18" s="151" t="s">
        <v>2</v>
      </c>
      <c r="F18" s="152"/>
      <c r="G18" s="153"/>
    </row>
    <row r="19" spans="4:7" ht="16.149999999999999">
      <c r="D19" s="150"/>
      <c r="E19" s="21" t="s">
        <v>3</v>
      </c>
      <c r="F19" s="21" t="s">
        <v>4</v>
      </c>
      <c r="G19" s="21" t="s">
        <v>5</v>
      </c>
    </row>
    <row r="20" spans="4:7" ht="16.149999999999999">
      <c r="D20" s="21" t="s">
        <v>6</v>
      </c>
      <c r="E20" s="100">
        <v>27.993258614392168</v>
      </c>
      <c r="F20" s="100">
        <v>27.757965883488893</v>
      </c>
      <c r="G20" s="100">
        <v>28.193401801022024</v>
      </c>
    </row>
    <row r="21" spans="4:7" ht="16.149999999999999">
      <c r="D21" s="21" t="s">
        <v>7</v>
      </c>
      <c r="E21" s="100">
        <v>13.563587314460904</v>
      </c>
      <c r="F21" s="100">
        <v>14.539427100096555</v>
      </c>
      <c r="G21" s="100">
        <v>12.7805774256371</v>
      </c>
    </row>
    <row r="22" spans="4:7" ht="16.149999999999999">
      <c r="D22" s="21" t="s">
        <v>8</v>
      </c>
      <c r="E22" s="100">
        <v>22.001938435964028</v>
      </c>
      <c r="F22" s="100">
        <v>23.455423237850013</v>
      </c>
      <c r="G22" s="100">
        <v>20.836384972618475</v>
      </c>
    </row>
    <row r="23" spans="4:7" ht="16.149999999999999">
      <c r="D23" s="21" t="s">
        <v>9</v>
      </c>
      <c r="E23" s="100">
        <v>8.1948099383669391</v>
      </c>
      <c r="F23" s="100">
        <v>8.7957515288059209</v>
      </c>
      <c r="G23" s="100">
        <v>7.711353762671239</v>
      </c>
    </row>
    <row r="24" spans="4:7" ht="16.149999999999999">
      <c r="D24" s="21" t="s">
        <v>10</v>
      </c>
      <c r="E24" s="100">
        <v>1.0699936440007707</v>
      </c>
      <c r="F24" s="100">
        <v>1.0364982298036691</v>
      </c>
      <c r="G24" s="100">
        <v>1.090579589526774</v>
      </c>
    </row>
    <row r="25" spans="4:7" ht="16.149999999999999">
      <c r="D25" s="21" t="s">
        <v>11</v>
      </c>
      <c r="E25" s="100">
        <v>8.5890544516440759</v>
      </c>
      <c r="F25" s="100">
        <v>3.9016414547795302</v>
      </c>
      <c r="G25" s="100">
        <v>12.362156066381477</v>
      </c>
    </row>
    <row r="26" spans="4:7" ht="16.149999999999999">
      <c r="D26" s="21" t="s">
        <v>12</v>
      </c>
      <c r="E26" s="100">
        <v>18.587357601171114</v>
      </c>
      <c r="F26" s="100">
        <v>20.513292565175412</v>
      </c>
      <c r="G26" s="100">
        <v>17.025546382142917</v>
      </c>
    </row>
    <row r="27" spans="4:7" ht="16.149999999999999">
      <c r="D27" s="2" t="s">
        <v>13</v>
      </c>
      <c r="E27" s="17"/>
      <c r="F27" s="17"/>
      <c r="G27" s="17"/>
    </row>
    <row r="28" spans="4:7" ht="16.149999999999999">
      <c r="D28" s="2" t="s">
        <v>14</v>
      </c>
      <c r="E28" s="17"/>
      <c r="F28" s="17"/>
      <c r="G28" s="17"/>
    </row>
    <row r="29" spans="4:7" ht="16.149999999999999">
      <c r="D29" s="35" t="s">
        <v>15</v>
      </c>
      <c r="E29" s="17"/>
      <c r="F29" s="17"/>
      <c r="G29" s="17"/>
    </row>
    <row r="30" spans="4:7" ht="16.149999999999999">
      <c r="D30" s="2" t="s">
        <v>16</v>
      </c>
      <c r="E30" s="17"/>
      <c r="F30" s="17"/>
      <c r="G30" s="17"/>
    </row>
    <row r="31" spans="4:7" ht="16.149999999999999">
      <c r="D31" s="17"/>
      <c r="E31" s="17"/>
      <c r="F31" s="17"/>
      <c r="G31" s="17"/>
    </row>
    <row r="32" spans="4:7" ht="16.149999999999999">
      <c r="D32" s="17"/>
      <c r="E32" s="17"/>
      <c r="F32" s="17"/>
      <c r="G32" s="17"/>
    </row>
    <row r="33" spans="4:7" ht="44.25" customHeight="1">
      <c r="D33" s="147" t="s">
        <v>18</v>
      </c>
      <c r="E33" s="148"/>
      <c r="F33" s="148"/>
      <c r="G33" s="148"/>
    </row>
    <row r="34" spans="4:7" ht="16.149999999999999">
      <c r="D34" s="149" t="s">
        <v>1</v>
      </c>
      <c r="E34" s="151" t="s">
        <v>2</v>
      </c>
      <c r="F34" s="152"/>
      <c r="G34" s="153"/>
    </row>
    <row r="35" spans="4:7" ht="16.149999999999999">
      <c r="D35" s="150"/>
      <c r="E35" s="21" t="s">
        <v>3</v>
      </c>
      <c r="F35" s="21" t="s">
        <v>4</v>
      </c>
      <c r="G35" s="21" t="s">
        <v>5</v>
      </c>
    </row>
    <row r="36" spans="4:7" ht="16.149999999999999">
      <c r="D36" s="21" t="s">
        <v>6</v>
      </c>
      <c r="E36" s="100">
        <v>18.231372610546035</v>
      </c>
      <c r="F36" s="100">
        <v>17.808637762446022</v>
      </c>
      <c r="G36" s="100">
        <v>18.563223499243247</v>
      </c>
    </row>
    <row r="37" spans="4:7" ht="16.149999999999999">
      <c r="D37" s="21" t="s">
        <v>7</v>
      </c>
      <c r="E37" s="100">
        <v>15.6408746955094</v>
      </c>
      <c r="F37" s="100">
        <v>17.07388196753859</v>
      </c>
      <c r="G37" s="100">
        <v>14.515950315913543</v>
      </c>
    </row>
    <row r="38" spans="4:7" ht="16.149999999999999">
      <c r="D38" s="21" t="s">
        <v>8</v>
      </c>
      <c r="E38" s="100">
        <v>24.401404391486064</v>
      </c>
      <c r="F38" s="100">
        <v>26.136490544497942</v>
      </c>
      <c r="G38" s="100">
        <v>23.039345208451799</v>
      </c>
    </row>
    <row r="39" spans="4:7" ht="16.149999999999999">
      <c r="D39" s="21" t="s">
        <v>9</v>
      </c>
      <c r="E39" s="100">
        <v>10.147390163393187</v>
      </c>
      <c r="F39" s="100">
        <v>10.896318310418424</v>
      </c>
      <c r="G39" s="100">
        <v>9.5594744231183686</v>
      </c>
    </row>
    <row r="40" spans="4:7" ht="16.149999999999999">
      <c r="D40" s="21" t="s">
        <v>10</v>
      </c>
      <c r="E40" s="100">
        <v>1.2764900854244927</v>
      </c>
      <c r="F40" s="100">
        <v>1.2649215764133617</v>
      </c>
      <c r="G40" s="100">
        <v>1.2855714753631271</v>
      </c>
    </row>
    <row r="41" spans="4:7" ht="16.149999999999999">
      <c r="D41" s="21" t="s">
        <v>11</v>
      </c>
      <c r="E41" s="100">
        <v>9.9471136235114841</v>
      </c>
      <c r="F41" s="100">
        <v>4.2593190053109646</v>
      </c>
      <c r="G41" s="100">
        <v>14.412086661008756</v>
      </c>
    </row>
    <row r="42" spans="4:7" ht="16.149999999999999">
      <c r="D42" s="21" t="s">
        <v>12</v>
      </c>
      <c r="E42" s="100">
        <v>20.355354430129342</v>
      </c>
      <c r="F42" s="100">
        <v>22.560430833374696</v>
      </c>
      <c r="G42" s="100">
        <v>18.624348416901164</v>
      </c>
    </row>
    <row r="43" spans="4:7" ht="16.149999999999999">
      <c r="D43" s="2" t="s">
        <v>13</v>
      </c>
      <c r="E43" s="17"/>
      <c r="F43" s="17"/>
      <c r="G43" s="17"/>
    </row>
    <row r="44" spans="4:7" ht="16.149999999999999">
      <c r="D44" s="2" t="s">
        <v>19</v>
      </c>
      <c r="E44" s="17"/>
      <c r="F44" s="17"/>
      <c r="G44" s="17"/>
    </row>
    <row r="45" spans="4:7" ht="16.149999999999999">
      <c r="D45" s="35" t="s">
        <v>15</v>
      </c>
      <c r="E45" s="17"/>
      <c r="F45" s="17"/>
      <c r="G45" s="17"/>
    </row>
    <row r="46" spans="4:7">
      <c r="D46" s="2" t="s">
        <v>16</v>
      </c>
    </row>
  </sheetData>
  <mergeCells count="9">
    <mergeCell ref="D33:G33"/>
    <mergeCell ref="D34:D35"/>
    <mergeCell ref="E34:G34"/>
    <mergeCell ref="D1:G1"/>
    <mergeCell ref="D2:D3"/>
    <mergeCell ref="E2:G2"/>
    <mergeCell ref="D17:G17"/>
    <mergeCell ref="D18:D19"/>
    <mergeCell ref="E18:G1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59E6-EA97-4023-8988-A4121D8F74EB}">
  <dimension ref="A1:G38"/>
  <sheetViews>
    <sheetView workbookViewId="0">
      <selection activeCell="C35" sqref="C35:C36"/>
    </sheetView>
  </sheetViews>
  <sheetFormatPr defaultRowHeight="14.45"/>
  <cols>
    <col min="1" max="1" width="27.5703125" customWidth="1"/>
    <col min="2" max="2" width="10.28515625" bestFit="1" customWidth="1"/>
    <col min="3" max="4" width="18.42578125" customWidth="1"/>
    <col min="5" max="6" width="18.140625" customWidth="1"/>
    <col min="7" max="7" width="18.42578125" customWidth="1"/>
  </cols>
  <sheetData>
    <row r="1" spans="1:7" ht="48" customHeight="1">
      <c r="A1" s="159" t="s">
        <v>119</v>
      </c>
      <c r="B1" s="159"/>
      <c r="C1" s="159"/>
      <c r="D1" s="159"/>
      <c r="E1" s="159"/>
      <c r="F1" s="159"/>
      <c r="G1" s="159"/>
    </row>
    <row r="2" spans="1:7" ht="16.149999999999999">
      <c r="A2" s="161" t="s">
        <v>88</v>
      </c>
      <c r="B2" s="161" t="s">
        <v>3</v>
      </c>
      <c r="C2" s="177" t="s">
        <v>89</v>
      </c>
      <c r="D2" s="178"/>
      <c r="E2" s="178"/>
      <c r="F2" s="178"/>
      <c r="G2" s="179"/>
    </row>
    <row r="3" spans="1:7" ht="16.149999999999999">
      <c r="A3" s="161"/>
      <c r="B3" s="161"/>
      <c r="C3" s="40" t="s">
        <v>114</v>
      </c>
      <c r="D3" s="40" t="s">
        <v>23</v>
      </c>
      <c r="E3" s="40" t="s">
        <v>115</v>
      </c>
      <c r="F3" s="40" t="s">
        <v>116</v>
      </c>
      <c r="G3" s="40" t="s">
        <v>117</v>
      </c>
    </row>
    <row r="4" spans="1:7" ht="16.149999999999999">
      <c r="A4" s="52" t="s">
        <v>93</v>
      </c>
      <c r="B4" s="53">
        <v>1300</v>
      </c>
      <c r="C4" s="54">
        <v>7.8554595443833475E-2</v>
      </c>
      <c r="D4" s="54">
        <v>29.693637077769047</v>
      </c>
      <c r="E4" s="54">
        <v>1.5710919088766693</v>
      </c>
      <c r="F4" s="54">
        <v>54.359780047132759</v>
      </c>
      <c r="G4" s="54">
        <v>14.29693637077769</v>
      </c>
    </row>
    <row r="5" spans="1:7" ht="16.149999999999999">
      <c r="A5" s="55" t="s">
        <v>94</v>
      </c>
      <c r="B5" s="56">
        <v>202</v>
      </c>
      <c r="C5" s="32">
        <v>0</v>
      </c>
      <c r="D5" s="32">
        <v>15.306122448979592</v>
      </c>
      <c r="E5" s="32">
        <v>5.1020408163265305</v>
      </c>
      <c r="F5" s="32">
        <v>71.938775510204081</v>
      </c>
      <c r="G5" s="32">
        <v>7.6530612244897958</v>
      </c>
    </row>
    <row r="6" spans="1:7" ht="16.149999999999999">
      <c r="A6" s="55" t="s">
        <v>95</v>
      </c>
      <c r="B6" s="56">
        <v>420</v>
      </c>
      <c r="C6" s="32">
        <v>0.24271844660194172</v>
      </c>
      <c r="D6" s="32">
        <v>18.203883495145632</v>
      </c>
      <c r="E6" s="32">
        <v>0.72815533980582525</v>
      </c>
      <c r="F6" s="32">
        <v>68.446601941747574</v>
      </c>
      <c r="G6" s="32">
        <v>12.378640776699029</v>
      </c>
    </row>
    <row r="7" spans="1:7" ht="16.149999999999999">
      <c r="A7" s="55" t="s">
        <v>96</v>
      </c>
      <c r="B7" s="56">
        <v>438</v>
      </c>
      <c r="C7" s="32">
        <v>0</v>
      </c>
      <c r="D7" s="32">
        <v>38.051044083526683</v>
      </c>
      <c r="E7" s="32">
        <v>0.23201856148491878</v>
      </c>
      <c r="F7" s="32">
        <v>42.691415313225058</v>
      </c>
      <c r="G7" s="32">
        <v>19.025522041763342</v>
      </c>
    </row>
    <row r="8" spans="1:7" ht="16.149999999999999">
      <c r="A8" s="55" t="s">
        <v>97</v>
      </c>
      <c r="B8" s="56">
        <v>121</v>
      </c>
      <c r="C8" s="32">
        <v>0</v>
      </c>
      <c r="D8" s="32">
        <v>66.101694915254242</v>
      </c>
      <c r="E8" s="32">
        <v>0.84745762711864403</v>
      </c>
      <c r="F8" s="32">
        <v>18.64406779661017</v>
      </c>
      <c r="G8" s="32">
        <v>14.40677966101695</v>
      </c>
    </row>
    <row r="9" spans="1:7" ht="16.149999999999999">
      <c r="A9" s="55" t="s">
        <v>98</v>
      </c>
      <c r="B9" s="56">
        <v>119</v>
      </c>
      <c r="C9" s="32">
        <v>0</v>
      </c>
      <c r="D9" s="32">
        <v>26.495726495726498</v>
      </c>
      <c r="E9" s="32">
        <v>2.5641025641025639</v>
      </c>
      <c r="F9" s="32">
        <v>57.26495726495726</v>
      </c>
      <c r="G9" s="32">
        <v>13.675213675213676</v>
      </c>
    </row>
    <row r="10" spans="1:7" ht="16.149999999999999">
      <c r="A10" s="2" t="s">
        <v>108</v>
      </c>
      <c r="B10" s="17"/>
      <c r="C10" s="17"/>
      <c r="D10" s="17"/>
      <c r="E10" s="17"/>
      <c r="F10" s="17"/>
      <c r="G10" s="17"/>
    </row>
    <row r="11" spans="1:7" ht="16.149999999999999">
      <c r="A11" s="61" t="s">
        <v>120</v>
      </c>
      <c r="B11" s="17"/>
      <c r="C11" s="17"/>
      <c r="D11" s="17"/>
      <c r="E11" s="17"/>
      <c r="F11" s="57"/>
      <c r="G11" s="17"/>
    </row>
    <row r="12" spans="1:7" ht="16.149999999999999">
      <c r="A12" s="61" t="s">
        <v>121</v>
      </c>
      <c r="B12" s="17"/>
      <c r="C12" s="17"/>
      <c r="D12" s="17"/>
      <c r="E12" s="17"/>
      <c r="F12" s="17"/>
      <c r="G12" s="17"/>
    </row>
    <row r="13" spans="1:7" ht="16.149999999999999">
      <c r="A13" s="17"/>
      <c r="B13" s="17"/>
      <c r="C13" s="17"/>
      <c r="D13" s="17"/>
      <c r="E13" s="17"/>
      <c r="F13" s="17"/>
      <c r="G13" s="17"/>
    </row>
    <row r="14" spans="1:7" ht="16.149999999999999">
      <c r="A14" s="17"/>
      <c r="B14" s="17"/>
      <c r="C14" s="17"/>
      <c r="D14" s="17"/>
      <c r="E14" s="17"/>
      <c r="F14" s="17"/>
      <c r="G14" s="17"/>
    </row>
    <row r="15" spans="1:7" ht="45" customHeight="1">
      <c r="A15" s="159" t="s">
        <v>122</v>
      </c>
      <c r="B15" s="159"/>
      <c r="C15" s="159"/>
      <c r="D15" s="159"/>
      <c r="E15" s="159"/>
      <c r="F15" s="159"/>
      <c r="G15" s="159"/>
    </row>
    <row r="16" spans="1:7" ht="16.149999999999999">
      <c r="A16" s="161" t="s">
        <v>88</v>
      </c>
      <c r="B16" s="161" t="s">
        <v>3</v>
      </c>
      <c r="C16" s="177" t="s">
        <v>89</v>
      </c>
      <c r="D16" s="178"/>
      <c r="E16" s="178"/>
      <c r="F16" s="178"/>
      <c r="G16" s="179"/>
    </row>
    <row r="17" spans="1:7" ht="16.149999999999999">
      <c r="A17" s="161"/>
      <c r="B17" s="161"/>
      <c r="C17" s="40" t="s">
        <v>114</v>
      </c>
      <c r="D17" s="40" t="s">
        <v>23</v>
      </c>
      <c r="E17" s="40" t="s">
        <v>115</v>
      </c>
      <c r="F17" s="40" t="s">
        <v>116</v>
      </c>
      <c r="G17" s="40" t="s">
        <v>117</v>
      </c>
    </row>
    <row r="18" spans="1:7" ht="16.149999999999999">
      <c r="A18" s="52" t="s">
        <v>93</v>
      </c>
      <c r="B18" s="58">
        <v>3030</v>
      </c>
      <c r="C18" s="54">
        <v>0.20168067226890757</v>
      </c>
      <c r="D18" s="54">
        <v>35.327731092436977</v>
      </c>
      <c r="E18" s="54">
        <v>1.4453781512605042</v>
      </c>
      <c r="F18" s="54">
        <v>51.092436974789912</v>
      </c>
      <c r="G18" s="54">
        <v>11.932773109243698</v>
      </c>
    </row>
    <row r="19" spans="1:7" ht="16.149999999999999">
      <c r="A19" s="55" t="s">
        <v>94</v>
      </c>
      <c r="B19" s="56">
        <v>438</v>
      </c>
      <c r="C19" s="132" t="s">
        <v>123</v>
      </c>
      <c r="D19" s="32">
        <v>16.666666666666664</v>
      </c>
      <c r="E19" s="32">
        <v>6.5727699530516439</v>
      </c>
      <c r="F19" s="32">
        <v>70.89201877934272</v>
      </c>
      <c r="G19" s="32">
        <v>5.868544600938967</v>
      </c>
    </row>
    <row r="20" spans="1:7" ht="16.149999999999999">
      <c r="A20" s="55" t="s">
        <v>95</v>
      </c>
      <c r="B20" s="56">
        <v>838</v>
      </c>
      <c r="C20" s="32">
        <v>0.24630541871921183</v>
      </c>
      <c r="D20" s="32">
        <v>17.364532019704434</v>
      </c>
      <c r="E20" s="32">
        <v>0.86206896551724133</v>
      </c>
      <c r="F20" s="32">
        <v>68.472906403940897</v>
      </c>
      <c r="G20" s="32">
        <v>13.054187192118228</v>
      </c>
    </row>
    <row r="21" spans="1:7" ht="16.149999999999999">
      <c r="A21" s="55" t="s">
        <v>96</v>
      </c>
      <c r="B21" s="56">
        <v>1055</v>
      </c>
      <c r="C21" s="32">
        <v>0.19193857965451055</v>
      </c>
      <c r="D21" s="32">
        <v>43.570057581573899</v>
      </c>
      <c r="E21" s="132" t="s">
        <v>123</v>
      </c>
      <c r="F21" s="32">
        <v>40.49904030710173</v>
      </c>
      <c r="G21" s="32">
        <v>15.738963531669867</v>
      </c>
    </row>
    <row r="22" spans="1:7" ht="16.149999999999999">
      <c r="A22" s="55" t="s">
        <v>97</v>
      </c>
      <c r="B22" s="56">
        <v>385</v>
      </c>
      <c r="C22" s="32">
        <v>0.26041666666666663</v>
      </c>
      <c r="D22" s="32">
        <v>71.09375</v>
      </c>
      <c r="E22" s="32">
        <v>0.78125</v>
      </c>
      <c r="F22" s="32">
        <v>20.052083333333336</v>
      </c>
      <c r="G22" s="32">
        <v>7.8125</v>
      </c>
    </row>
    <row r="23" spans="1:7" ht="16.149999999999999">
      <c r="A23" s="55" t="s">
        <v>98</v>
      </c>
      <c r="B23" s="56">
        <v>314</v>
      </c>
      <c r="C23" s="32">
        <v>0.32154340836012862</v>
      </c>
      <c r="D23" s="32">
        <v>36.012861736334408</v>
      </c>
      <c r="E23" s="32">
        <v>1.607717041800643</v>
      </c>
      <c r="F23" s="32">
        <v>52.411575562700961</v>
      </c>
      <c r="G23" s="32">
        <v>9.6463022508038581</v>
      </c>
    </row>
    <row r="24" spans="1:7" ht="16.149999999999999">
      <c r="A24" s="2" t="s">
        <v>108</v>
      </c>
      <c r="B24" s="17"/>
      <c r="C24" s="17"/>
      <c r="D24" s="17"/>
      <c r="E24" s="17"/>
      <c r="F24" s="17"/>
      <c r="G24" s="17"/>
    </row>
    <row r="25" spans="1:7" ht="16.149999999999999">
      <c r="A25" s="61" t="s">
        <v>120</v>
      </c>
      <c r="B25" s="17"/>
      <c r="C25" s="17"/>
      <c r="D25" s="17"/>
      <c r="E25" s="17"/>
      <c r="F25" s="57"/>
      <c r="G25" s="17"/>
    </row>
    <row r="26" spans="1:7" ht="16.149999999999999">
      <c r="A26" s="17"/>
      <c r="B26" s="17"/>
      <c r="C26" s="17"/>
      <c r="D26" s="17"/>
      <c r="E26" s="17"/>
      <c r="F26" s="17"/>
      <c r="G26" s="17"/>
    </row>
    <row r="27" spans="1:7" ht="16.149999999999999">
      <c r="A27" s="17"/>
      <c r="B27" s="17"/>
      <c r="C27" s="17"/>
      <c r="D27" s="17"/>
      <c r="E27" s="17"/>
      <c r="F27" s="17"/>
      <c r="G27" s="17"/>
    </row>
    <row r="28" spans="1:7" ht="46.5" customHeight="1">
      <c r="A28" s="159" t="s">
        <v>124</v>
      </c>
      <c r="B28" s="159"/>
      <c r="C28" s="159"/>
      <c r="D28" s="159"/>
      <c r="E28" s="159"/>
      <c r="F28" s="159"/>
      <c r="G28" s="159"/>
    </row>
    <row r="29" spans="1:7" ht="16.149999999999999">
      <c r="A29" s="10" t="s">
        <v>88</v>
      </c>
      <c r="B29" s="10" t="s">
        <v>3</v>
      </c>
      <c r="C29" s="177" t="s">
        <v>89</v>
      </c>
      <c r="D29" s="178"/>
      <c r="E29" s="178"/>
      <c r="F29" s="178"/>
      <c r="G29" s="179"/>
    </row>
    <row r="30" spans="1:7" ht="16.149999999999999">
      <c r="A30" s="10"/>
      <c r="B30" s="10"/>
      <c r="C30" s="40" t="s">
        <v>114</v>
      </c>
      <c r="D30" s="40" t="s">
        <v>23</v>
      </c>
      <c r="E30" s="40" t="s">
        <v>115</v>
      </c>
      <c r="F30" s="40" t="s">
        <v>116</v>
      </c>
      <c r="G30" s="40" t="s">
        <v>117</v>
      </c>
    </row>
    <row r="31" spans="1:7" ht="16.149999999999999">
      <c r="A31" s="52" t="s">
        <v>93</v>
      </c>
      <c r="B31" s="59">
        <v>1965</v>
      </c>
      <c r="C31" s="54">
        <v>0.52301255230125521</v>
      </c>
      <c r="D31" s="54">
        <v>30.805439330543933</v>
      </c>
      <c r="E31" s="54">
        <v>1.5167364016736402</v>
      </c>
      <c r="F31" s="54">
        <v>55.177824267782427</v>
      </c>
      <c r="G31" s="54">
        <v>11.976987447698745</v>
      </c>
    </row>
    <row r="32" spans="1:7" ht="16.149999999999999">
      <c r="A32" s="55" t="s">
        <v>94</v>
      </c>
      <c r="B32" s="60">
        <v>285</v>
      </c>
      <c r="C32" s="32">
        <v>0.71942446043165476</v>
      </c>
      <c r="D32" s="32">
        <v>16.187050359712231</v>
      </c>
      <c r="E32" s="32">
        <v>6.4748201438848918</v>
      </c>
      <c r="F32" s="32">
        <v>71.582733812949641</v>
      </c>
      <c r="G32" s="32">
        <v>5.0359712230215825</v>
      </c>
    </row>
    <row r="33" spans="1:7" ht="16.149999999999999">
      <c r="A33" s="55" t="s">
        <v>95</v>
      </c>
      <c r="B33" s="60">
        <v>662</v>
      </c>
      <c r="C33" s="32">
        <v>0.9419152276295133</v>
      </c>
      <c r="D33" s="32">
        <v>17.111459968602826</v>
      </c>
      <c r="E33" s="32">
        <v>1.098901098901099</v>
      </c>
      <c r="F33" s="32">
        <v>70.015698587127162</v>
      </c>
      <c r="G33" s="32">
        <v>10.832025117739404</v>
      </c>
    </row>
    <row r="34" spans="1:7" ht="16.149999999999999">
      <c r="A34" s="55" t="s">
        <v>96</v>
      </c>
      <c r="B34" s="60">
        <v>685</v>
      </c>
      <c r="C34" s="32">
        <v>0.29806259314456035</v>
      </c>
      <c r="D34" s="32">
        <v>40.387481371087929</v>
      </c>
      <c r="E34" s="32">
        <v>0.14903129657228018</v>
      </c>
      <c r="F34" s="32">
        <v>42.622950819672127</v>
      </c>
      <c r="G34" s="32">
        <v>16.542473919523097</v>
      </c>
    </row>
    <row r="35" spans="1:7" ht="16.149999999999999">
      <c r="A35" s="55" t="s">
        <v>97</v>
      </c>
      <c r="B35" s="60">
        <v>162</v>
      </c>
      <c r="C35" s="132" t="s">
        <v>123</v>
      </c>
      <c r="D35" s="32">
        <v>67.5</v>
      </c>
      <c r="E35" s="32">
        <v>1.25</v>
      </c>
      <c r="F35" s="32">
        <v>19.375</v>
      </c>
      <c r="G35" s="32">
        <v>11.875</v>
      </c>
    </row>
    <row r="36" spans="1:7" ht="16.149999999999999">
      <c r="A36" s="55" t="s">
        <v>98</v>
      </c>
      <c r="B36" s="60">
        <v>171</v>
      </c>
      <c r="C36" s="132" t="s">
        <v>123</v>
      </c>
      <c r="D36" s="32">
        <v>33.734939759036145</v>
      </c>
      <c r="E36" s="32">
        <v>0.60240963855421692</v>
      </c>
      <c r="F36" s="32">
        <v>56.024096385542165</v>
      </c>
      <c r="G36" s="32">
        <v>9.6385542168674707</v>
      </c>
    </row>
    <row r="37" spans="1:7" ht="16.149999999999999">
      <c r="A37" s="2" t="s">
        <v>108</v>
      </c>
      <c r="B37" s="17"/>
      <c r="C37" s="17"/>
      <c r="D37" s="17"/>
      <c r="E37" s="17"/>
      <c r="F37" s="17"/>
      <c r="G37" s="17"/>
    </row>
    <row r="38" spans="1:7" ht="16.149999999999999">
      <c r="A38" s="61" t="s">
        <v>120</v>
      </c>
      <c r="B38" s="17"/>
      <c r="C38" s="17"/>
      <c r="D38" s="17"/>
      <c r="E38" s="17"/>
      <c r="F38" s="57"/>
      <c r="G38" s="17"/>
    </row>
  </sheetData>
  <mergeCells count="10">
    <mergeCell ref="C29:G29"/>
    <mergeCell ref="A28:G28"/>
    <mergeCell ref="A1:G1"/>
    <mergeCell ref="A2:A3"/>
    <mergeCell ref="B2:B3"/>
    <mergeCell ref="C2:G2"/>
    <mergeCell ref="A15:G15"/>
    <mergeCell ref="A16:A17"/>
    <mergeCell ref="B16:B17"/>
    <mergeCell ref="C16:G1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8C233-D0C0-466C-8ED8-5F20A6448292}">
  <dimension ref="A1:D28"/>
  <sheetViews>
    <sheetView workbookViewId="0">
      <selection activeCell="A25" sqref="A25"/>
    </sheetView>
  </sheetViews>
  <sheetFormatPr defaultRowHeight="14.45"/>
  <cols>
    <col min="1" max="1" width="59" customWidth="1"/>
    <col min="2" max="2" width="36.7109375" customWidth="1"/>
    <col min="3" max="3" width="27.5703125" customWidth="1"/>
    <col min="4" max="4" width="36.7109375" customWidth="1"/>
  </cols>
  <sheetData>
    <row r="1" spans="1:4" ht="33" customHeight="1">
      <c r="A1" s="174" t="s">
        <v>125</v>
      </c>
      <c r="B1" s="174"/>
      <c r="C1" s="174"/>
      <c r="D1" s="174"/>
    </row>
    <row r="2" spans="1:4" ht="16.149999999999999">
      <c r="A2" s="180" t="s">
        <v>126</v>
      </c>
      <c r="B2" s="180" t="s">
        <v>89</v>
      </c>
      <c r="C2" s="180"/>
      <c r="D2" s="180"/>
    </row>
    <row r="3" spans="1:4" ht="16.149999999999999">
      <c r="A3" s="180"/>
      <c r="B3" s="23" t="s">
        <v>90</v>
      </c>
      <c r="C3" s="23" t="s">
        <v>91</v>
      </c>
      <c r="D3" s="23" t="s">
        <v>92</v>
      </c>
    </row>
    <row r="4" spans="1:4" ht="16.149999999999999">
      <c r="A4" s="19" t="s">
        <v>3</v>
      </c>
      <c r="B4" s="85">
        <v>33.993399339933994</v>
      </c>
      <c r="C4" s="85">
        <v>63.993399339934001</v>
      </c>
      <c r="D4" s="85">
        <v>2.0132013201320129</v>
      </c>
    </row>
    <row r="5" spans="1:4" ht="16.149999999999999">
      <c r="A5" s="18" t="s">
        <v>103</v>
      </c>
      <c r="B5" s="62">
        <v>81.818181818181827</v>
      </c>
      <c r="C5" s="62">
        <v>9.0909090909090917</v>
      </c>
      <c r="D5" s="62">
        <v>9.0909090909090917</v>
      </c>
    </row>
    <row r="6" spans="1:4" ht="16.149999999999999">
      <c r="A6" s="18" t="s">
        <v>104</v>
      </c>
      <c r="B6" s="62">
        <v>52.293577981651374</v>
      </c>
      <c r="C6" s="62">
        <v>45.412844036697244</v>
      </c>
      <c r="D6" s="62">
        <v>2.2935779816513762</v>
      </c>
    </row>
    <row r="7" spans="1:4" ht="16.149999999999999">
      <c r="A7" s="18" t="s">
        <v>127</v>
      </c>
      <c r="B7" s="62">
        <v>34.723481414324567</v>
      </c>
      <c r="C7" s="62">
        <v>63.191296464188575</v>
      </c>
      <c r="D7" s="62">
        <v>2.0852221214868538</v>
      </c>
    </row>
    <row r="8" spans="1:4" ht="16.149999999999999">
      <c r="A8" s="18" t="s">
        <v>128</v>
      </c>
      <c r="B8" s="62">
        <v>30.117973629424011</v>
      </c>
      <c r="C8" s="62">
        <v>68.008327550312288</v>
      </c>
      <c r="D8" s="62">
        <v>1.8736988202637055</v>
      </c>
    </row>
    <row r="9" spans="1:4" ht="16.149999999999999">
      <c r="A9" s="18" t="s">
        <v>129</v>
      </c>
      <c r="B9" s="62">
        <v>34.126984126984127</v>
      </c>
      <c r="C9" s="62">
        <v>63.888888888888886</v>
      </c>
      <c r="D9" s="62">
        <v>1.984126984126984</v>
      </c>
    </row>
    <row r="10" spans="1:4" ht="16.149999999999999">
      <c r="A10" s="18" t="s">
        <v>130</v>
      </c>
      <c r="B10" s="62">
        <v>80</v>
      </c>
      <c r="C10" s="62">
        <v>20</v>
      </c>
      <c r="D10" s="62">
        <v>0</v>
      </c>
    </row>
    <row r="11" spans="1:4">
      <c r="A11" s="2" t="s">
        <v>108</v>
      </c>
      <c r="B11" s="2"/>
      <c r="C11" s="2"/>
      <c r="D11" s="2"/>
    </row>
    <row r="12" spans="1:4" ht="27" customHeight="1">
      <c r="A12" s="181" t="s">
        <v>131</v>
      </c>
      <c r="B12" s="181"/>
      <c r="C12" s="181"/>
      <c r="D12" s="181"/>
    </row>
    <row r="13" spans="1:4">
      <c r="A13" s="182"/>
      <c r="B13" s="182"/>
      <c r="C13" s="182"/>
      <c r="D13" s="182"/>
    </row>
    <row r="14" spans="1:4" ht="16.149999999999999">
      <c r="A14" s="17"/>
      <c r="B14" s="17"/>
      <c r="C14" s="17"/>
      <c r="D14" s="17"/>
    </row>
    <row r="15" spans="1:4" ht="16.149999999999999">
      <c r="A15" s="17"/>
      <c r="B15" s="17"/>
      <c r="C15" s="17"/>
      <c r="D15" s="17"/>
    </row>
    <row r="16" spans="1:4" ht="16.149999999999999">
      <c r="A16" s="17"/>
      <c r="B16" s="17"/>
      <c r="C16" s="17"/>
      <c r="D16" s="17"/>
    </row>
    <row r="17" spans="1:4" ht="36" customHeight="1">
      <c r="A17" s="174" t="s">
        <v>132</v>
      </c>
      <c r="B17" s="174"/>
      <c r="C17" s="174"/>
      <c r="D17" s="174"/>
    </row>
    <row r="18" spans="1:4" ht="16.149999999999999">
      <c r="A18" s="180" t="s">
        <v>126</v>
      </c>
      <c r="B18" s="180" t="s">
        <v>89</v>
      </c>
      <c r="C18" s="180"/>
      <c r="D18" s="180"/>
    </row>
    <row r="19" spans="1:4" ht="16.149999999999999">
      <c r="A19" s="180"/>
      <c r="B19" s="23" t="s">
        <v>90</v>
      </c>
      <c r="C19" s="23" t="s">
        <v>91</v>
      </c>
      <c r="D19" s="23" t="s">
        <v>92</v>
      </c>
    </row>
    <row r="20" spans="1:4" ht="16.149999999999999">
      <c r="A20" s="19" t="s">
        <v>3</v>
      </c>
      <c r="B20" s="85">
        <v>52.977099236641223</v>
      </c>
      <c r="C20" s="85">
        <v>42.900763358778626</v>
      </c>
      <c r="D20" s="85">
        <v>4.1221374045801529</v>
      </c>
    </row>
    <row r="21" spans="1:4" ht="16.149999999999999">
      <c r="A21" s="18" t="s">
        <v>103</v>
      </c>
      <c r="B21" s="62">
        <v>71.428571428571431</v>
      </c>
      <c r="C21" s="62">
        <v>28.571428571428569</v>
      </c>
      <c r="D21" s="62">
        <v>0</v>
      </c>
    </row>
    <row r="22" spans="1:4" ht="16.149999999999999">
      <c r="A22" s="18" t="s">
        <v>104</v>
      </c>
      <c r="B22" s="62">
        <v>56.756756756756758</v>
      </c>
      <c r="C22" s="62">
        <v>37.162162162162161</v>
      </c>
      <c r="D22" s="62">
        <v>6.0810810810810816</v>
      </c>
    </row>
    <row r="23" spans="1:4" ht="16.149999999999999">
      <c r="A23" s="18" t="s">
        <v>127</v>
      </c>
      <c r="B23" s="62">
        <v>49.365303244005645</v>
      </c>
      <c r="C23" s="62">
        <v>45.557122708039493</v>
      </c>
      <c r="D23" s="62">
        <v>5.0775740479548661</v>
      </c>
    </row>
    <row r="24" spans="1:4" ht="16.149999999999999">
      <c r="A24" s="18" t="s">
        <v>128</v>
      </c>
      <c r="B24" s="62">
        <v>54.013015184381771</v>
      </c>
      <c r="C24" s="62">
        <v>42.841648590021691</v>
      </c>
      <c r="D24" s="62">
        <v>3.1453362255965298</v>
      </c>
    </row>
    <row r="25" spans="1:4" ht="16.149999999999999">
      <c r="A25" s="18" t="s">
        <v>129</v>
      </c>
      <c r="B25" s="62">
        <v>57.865168539325836</v>
      </c>
      <c r="C25" s="62">
        <v>38.202247191011232</v>
      </c>
      <c r="D25" s="62">
        <v>3.9325842696629212</v>
      </c>
    </row>
    <row r="26" spans="1:4" ht="16.149999999999999">
      <c r="A26" s="18" t="s">
        <v>130</v>
      </c>
      <c r="B26" s="62">
        <v>100</v>
      </c>
      <c r="C26" s="62">
        <v>0</v>
      </c>
      <c r="D26" s="62">
        <v>0</v>
      </c>
    </row>
    <row r="27" spans="1:4">
      <c r="A27" s="2" t="s">
        <v>108</v>
      </c>
      <c r="B27" s="2"/>
      <c r="C27" s="2"/>
      <c r="D27" s="2"/>
    </row>
    <row r="28" spans="1:4" ht="27" customHeight="1">
      <c r="A28" s="181" t="s">
        <v>131</v>
      </c>
      <c r="B28" s="181"/>
      <c r="C28" s="181"/>
      <c r="D28" s="181"/>
    </row>
  </sheetData>
  <mergeCells count="9">
    <mergeCell ref="A18:A19"/>
    <mergeCell ref="B18:D18"/>
    <mergeCell ref="A28:D28"/>
    <mergeCell ref="A13:D13"/>
    <mergeCell ref="A1:D1"/>
    <mergeCell ref="A2:A3"/>
    <mergeCell ref="B2:D2"/>
    <mergeCell ref="A12:D12"/>
    <mergeCell ref="A17:D1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1B69E-EECF-4954-9511-3BFE26E19800}">
  <dimension ref="A1:C35"/>
  <sheetViews>
    <sheetView workbookViewId="0">
      <selection activeCell="F12" sqref="F12"/>
    </sheetView>
  </sheetViews>
  <sheetFormatPr defaultRowHeight="14.45"/>
  <cols>
    <col min="1" max="1" width="36.7109375" customWidth="1"/>
    <col min="2" max="2" width="25.42578125" customWidth="1"/>
    <col min="3" max="3" width="36.7109375" customWidth="1"/>
  </cols>
  <sheetData>
    <row r="1" spans="1:3" ht="44.25" customHeight="1">
      <c r="A1" s="159" t="s">
        <v>133</v>
      </c>
      <c r="B1" s="159"/>
      <c r="C1" s="159"/>
    </row>
    <row r="2" spans="1:3" ht="16.149999999999999">
      <c r="A2" s="10" t="s">
        <v>88</v>
      </c>
      <c r="B2" s="10" t="s">
        <v>134</v>
      </c>
      <c r="C2" s="10" t="s">
        <v>135</v>
      </c>
    </row>
    <row r="3" spans="1:3" ht="16.149999999999999">
      <c r="A3" s="11" t="s">
        <v>93</v>
      </c>
      <c r="B3" s="25">
        <v>13.9</v>
      </c>
      <c r="C3" s="25">
        <v>5.4</v>
      </c>
    </row>
    <row r="4" spans="1:3" ht="16.149999999999999">
      <c r="A4" s="10" t="s">
        <v>98</v>
      </c>
      <c r="B4" s="92">
        <v>1</v>
      </c>
      <c r="C4" s="68">
        <v>0.4</v>
      </c>
    </row>
    <row r="5" spans="1:3" ht="16.149999999999999">
      <c r="A5" s="10" t="s">
        <v>95</v>
      </c>
      <c r="B5" s="68">
        <v>3.1</v>
      </c>
      <c r="C5" s="68">
        <v>1.7</v>
      </c>
    </row>
    <row r="6" spans="1:3" ht="16.149999999999999">
      <c r="A6" s="10" t="s">
        <v>94</v>
      </c>
      <c r="B6" s="68">
        <v>0.7</v>
      </c>
      <c r="C6" s="68">
        <v>0.7</v>
      </c>
    </row>
    <row r="7" spans="1:3" ht="16.149999999999999">
      <c r="A7" s="10" t="s">
        <v>136</v>
      </c>
      <c r="B7" s="68">
        <v>6.8</v>
      </c>
      <c r="C7" s="68">
        <v>1.7</v>
      </c>
    </row>
    <row r="8" spans="1:3" ht="16.149999999999999">
      <c r="A8" s="10" t="s">
        <v>97</v>
      </c>
      <c r="B8" s="68">
        <v>2.4</v>
      </c>
      <c r="C8" s="68">
        <v>0.8</v>
      </c>
    </row>
    <row r="9" spans="1:3">
      <c r="A9" s="185" t="s">
        <v>108</v>
      </c>
      <c r="B9" s="185"/>
      <c r="C9" s="185"/>
    </row>
    <row r="10" spans="1:3">
      <c r="A10" s="183" t="s">
        <v>137</v>
      </c>
      <c r="B10" s="183"/>
      <c r="C10" s="183"/>
    </row>
    <row r="11" spans="1:3">
      <c r="A11" s="28"/>
      <c r="B11" s="28"/>
      <c r="C11" s="28"/>
    </row>
    <row r="12" spans="1:3">
      <c r="A12" s="28"/>
      <c r="B12" s="28"/>
      <c r="C12" s="28"/>
    </row>
    <row r="13" spans="1:3">
      <c r="A13" s="28"/>
      <c r="B13" s="28"/>
      <c r="C13" s="28"/>
    </row>
    <row r="14" spans="1:3" ht="45" customHeight="1">
      <c r="A14" s="184" t="s">
        <v>138</v>
      </c>
      <c r="B14" s="184"/>
      <c r="C14" s="184"/>
    </row>
    <row r="15" spans="1:3" ht="16.149999999999999">
      <c r="A15" s="10" t="s">
        <v>88</v>
      </c>
      <c r="B15" s="10" t="s">
        <v>134</v>
      </c>
      <c r="C15" s="10" t="s">
        <v>135</v>
      </c>
    </row>
    <row r="16" spans="1:3" ht="16.149999999999999">
      <c r="A16" s="11" t="s">
        <v>93</v>
      </c>
      <c r="B16" s="25">
        <v>13.2</v>
      </c>
      <c r="C16" s="25">
        <v>5.0999999999999996</v>
      </c>
    </row>
    <row r="17" spans="1:3" ht="16.149999999999999">
      <c r="A17" s="10" t="s">
        <v>98</v>
      </c>
      <c r="B17" s="68">
        <v>0.9</v>
      </c>
      <c r="C17" s="68">
        <v>0.4</v>
      </c>
    </row>
    <row r="18" spans="1:3" ht="16.149999999999999">
      <c r="A18" s="10" t="s">
        <v>95</v>
      </c>
      <c r="B18" s="68">
        <v>3.1</v>
      </c>
      <c r="C18" s="68">
        <v>1.6</v>
      </c>
    </row>
    <row r="19" spans="1:3" ht="16.149999999999999">
      <c r="A19" s="10" t="s">
        <v>94</v>
      </c>
      <c r="B19" s="68">
        <v>0.6</v>
      </c>
      <c r="C19" s="68">
        <v>0.7</v>
      </c>
    </row>
    <row r="20" spans="1:3" ht="16.149999999999999">
      <c r="A20" s="10" t="s">
        <v>136</v>
      </c>
      <c r="B20" s="68">
        <v>6.4</v>
      </c>
      <c r="C20" s="68">
        <v>1.6</v>
      </c>
    </row>
    <row r="21" spans="1:3" ht="16.149999999999999">
      <c r="A21" s="10" t="s">
        <v>97</v>
      </c>
      <c r="B21" s="68">
        <v>2.2999999999999998</v>
      </c>
      <c r="C21" s="68">
        <v>0.8</v>
      </c>
    </row>
    <row r="22" spans="1:3">
      <c r="A22" s="12" t="s">
        <v>108</v>
      </c>
      <c r="B22" s="2"/>
      <c r="C22" s="2"/>
    </row>
    <row r="23" spans="1:3" ht="14.45" customHeight="1">
      <c r="A23" s="183" t="s">
        <v>137</v>
      </c>
      <c r="B23" s="183"/>
      <c r="C23" s="183"/>
    </row>
    <row r="24" spans="1:3">
      <c r="A24" s="28"/>
      <c r="B24" s="28"/>
      <c r="C24" s="28"/>
    </row>
    <row r="25" spans="1:3">
      <c r="A25" s="28"/>
      <c r="B25" s="28"/>
      <c r="C25" s="28"/>
    </row>
    <row r="26" spans="1:3" ht="45.75" customHeight="1">
      <c r="A26" s="184" t="s">
        <v>139</v>
      </c>
      <c r="B26" s="184"/>
      <c r="C26" s="184"/>
    </row>
    <row r="27" spans="1:3" ht="16.149999999999999">
      <c r="A27" s="10" t="s">
        <v>88</v>
      </c>
      <c r="B27" s="10" t="s">
        <v>134</v>
      </c>
      <c r="C27" s="10" t="s">
        <v>135</v>
      </c>
    </row>
    <row r="28" spans="1:3" ht="16.149999999999999">
      <c r="A28" s="11" t="s">
        <v>93</v>
      </c>
      <c r="B28" s="25">
        <v>13.1</v>
      </c>
      <c r="C28" s="25">
        <v>5.0999999999999996</v>
      </c>
    </row>
    <row r="29" spans="1:3" ht="16.149999999999999">
      <c r="A29" s="10" t="s">
        <v>98</v>
      </c>
      <c r="B29" s="68">
        <v>0.9</v>
      </c>
      <c r="C29" s="68">
        <v>0.4</v>
      </c>
    </row>
    <row r="30" spans="1:3" ht="16.149999999999999">
      <c r="A30" s="10" t="s">
        <v>95</v>
      </c>
      <c r="B30" s="92">
        <v>3</v>
      </c>
      <c r="C30" s="68">
        <v>1.6</v>
      </c>
    </row>
    <row r="31" spans="1:3" ht="16.149999999999999">
      <c r="A31" s="10" t="s">
        <v>94</v>
      </c>
      <c r="B31" s="68">
        <v>0.6</v>
      </c>
      <c r="C31" s="68">
        <v>0.7</v>
      </c>
    </row>
    <row r="32" spans="1:3" ht="16.149999999999999">
      <c r="A32" s="10" t="s">
        <v>136</v>
      </c>
      <c r="B32" s="68">
        <v>6.4</v>
      </c>
      <c r="C32" s="68">
        <v>1.7</v>
      </c>
    </row>
    <row r="33" spans="1:3" ht="16.149999999999999">
      <c r="A33" s="10" t="s">
        <v>97</v>
      </c>
      <c r="B33" s="68">
        <v>2.2000000000000002</v>
      </c>
      <c r="C33" s="68">
        <v>0.7</v>
      </c>
    </row>
    <row r="34" spans="1:3">
      <c r="A34" s="12" t="s">
        <v>108</v>
      </c>
      <c r="B34" s="2"/>
      <c r="C34" s="2"/>
    </row>
    <row r="35" spans="1:3" ht="14.45" customHeight="1">
      <c r="A35" s="183" t="s">
        <v>137</v>
      </c>
      <c r="B35" s="183"/>
      <c r="C35" s="183"/>
    </row>
  </sheetData>
  <mergeCells count="7">
    <mergeCell ref="A35:C35"/>
    <mergeCell ref="A1:C1"/>
    <mergeCell ref="A14:C14"/>
    <mergeCell ref="A26:C26"/>
    <mergeCell ref="A9:C9"/>
    <mergeCell ref="A10:C10"/>
    <mergeCell ref="A23:C2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B328-4EE1-4E11-A0AD-A37A72B27B72}">
  <dimension ref="A1:C40"/>
  <sheetViews>
    <sheetView workbookViewId="0">
      <selection activeCell="B31" sqref="B31:C31"/>
    </sheetView>
  </sheetViews>
  <sheetFormatPr defaultRowHeight="14.45"/>
  <cols>
    <col min="1" max="1" width="27.7109375" customWidth="1"/>
    <col min="2" max="2" width="36.5703125" customWidth="1"/>
    <col min="3" max="3" width="37" customWidth="1"/>
  </cols>
  <sheetData>
    <row r="1" spans="1:3" ht="45.75" customHeight="1">
      <c r="A1" s="154" t="s">
        <v>140</v>
      </c>
      <c r="B1" s="154"/>
      <c r="C1" s="154"/>
    </row>
    <row r="2" spans="1:3" ht="16.149999999999999">
      <c r="A2" s="10" t="s">
        <v>141</v>
      </c>
      <c r="B2" s="10" t="s">
        <v>134</v>
      </c>
      <c r="C2" s="10" t="s">
        <v>135</v>
      </c>
    </row>
    <row r="3" spans="1:3" ht="16.149999999999999">
      <c r="A3" s="10" t="s">
        <v>104</v>
      </c>
      <c r="B3" s="68">
        <v>0</v>
      </c>
      <c r="C3" s="68">
        <v>0</v>
      </c>
    </row>
    <row r="4" spans="1:3" ht="16.149999999999999">
      <c r="A4" s="10" t="s">
        <v>142</v>
      </c>
      <c r="B4" s="68">
        <v>0.1</v>
      </c>
      <c r="C4" s="68">
        <v>0.4</v>
      </c>
    </row>
    <row r="5" spans="1:3" ht="16.149999999999999">
      <c r="A5" s="10" t="s">
        <v>143</v>
      </c>
      <c r="B5" s="68">
        <v>1.5</v>
      </c>
      <c r="C5" s="68">
        <v>2.1</v>
      </c>
    </row>
    <row r="6" spans="1:3" ht="16.149999999999999">
      <c r="A6" s="10" t="s">
        <v>106</v>
      </c>
      <c r="B6" s="68">
        <v>6.8</v>
      </c>
      <c r="C6" s="68">
        <v>5.4</v>
      </c>
    </row>
    <row r="7" spans="1:3" ht="16.149999999999999">
      <c r="A7" s="10" t="s">
        <v>129</v>
      </c>
      <c r="B7" s="68">
        <v>17.899999999999999</v>
      </c>
      <c r="C7" s="68">
        <v>9.6</v>
      </c>
    </row>
    <row r="8" spans="1:3" ht="16.149999999999999">
      <c r="A8" s="10" t="s">
        <v>144</v>
      </c>
      <c r="B8" s="68">
        <v>32.4</v>
      </c>
      <c r="C8" s="68">
        <v>11.3</v>
      </c>
    </row>
    <row r="9" spans="1:3" ht="16.149999999999999">
      <c r="A9" s="10" t="s">
        <v>145</v>
      </c>
      <c r="B9" s="68">
        <v>44.4</v>
      </c>
      <c r="C9" s="68">
        <v>13.2</v>
      </c>
    </row>
    <row r="10" spans="1:3" ht="16.149999999999999">
      <c r="A10" s="10" t="s">
        <v>146</v>
      </c>
      <c r="B10" s="68">
        <v>75.2</v>
      </c>
      <c r="C10" s="68">
        <v>18.3</v>
      </c>
    </row>
    <row r="11" spans="1:3" ht="16.149999999999999">
      <c r="A11" s="12" t="s">
        <v>108</v>
      </c>
      <c r="B11" s="17"/>
      <c r="C11" s="17"/>
    </row>
    <row r="12" spans="1:3">
      <c r="A12" s="183"/>
      <c r="B12" s="183"/>
      <c r="C12" s="183"/>
    </row>
    <row r="13" spans="1:3" ht="16.149999999999999">
      <c r="A13" s="17"/>
      <c r="B13" s="17"/>
      <c r="C13" s="17"/>
    </row>
    <row r="14" spans="1:3" ht="16.149999999999999">
      <c r="A14" s="17"/>
      <c r="B14" s="17"/>
      <c r="C14" s="17"/>
    </row>
    <row r="15" spans="1:3" ht="44.25" customHeight="1">
      <c r="A15" s="154" t="s">
        <v>147</v>
      </c>
      <c r="B15" s="154"/>
      <c r="C15" s="154"/>
    </row>
    <row r="16" spans="1:3" ht="16.149999999999999">
      <c r="A16" s="10" t="s">
        <v>141</v>
      </c>
      <c r="B16" s="10" t="s">
        <v>134</v>
      </c>
      <c r="C16" s="10" t="s">
        <v>135</v>
      </c>
    </row>
    <row r="17" spans="1:3" ht="16.149999999999999">
      <c r="A17" s="10" t="s">
        <v>104</v>
      </c>
      <c r="B17" s="68">
        <v>0</v>
      </c>
      <c r="C17" s="68">
        <v>0</v>
      </c>
    </row>
    <row r="18" spans="1:3" ht="16.149999999999999">
      <c r="A18" s="10" t="s">
        <v>142</v>
      </c>
      <c r="B18" s="68">
        <v>0.1</v>
      </c>
      <c r="C18" s="68">
        <v>0.4</v>
      </c>
    </row>
    <row r="19" spans="1:3" ht="16.149999999999999">
      <c r="A19" s="10" t="s">
        <v>143</v>
      </c>
      <c r="B19" s="68">
        <v>1.1000000000000001</v>
      </c>
      <c r="C19" s="68">
        <v>1.9</v>
      </c>
    </row>
    <row r="20" spans="1:3" ht="16.149999999999999">
      <c r="A20" s="10" t="s">
        <v>106</v>
      </c>
      <c r="B20" s="68">
        <v>6.3</v>
      </c>
      <c r="C20" s="68">
        <v>5.0999999999999996</v>
      </c>
    </row>
    <row r="21" spans="1:3" ht="16.149999999999999">
      <c r="A21" s="10" t="s">
        <v>129</v>
      </c>
      <c r="B21" s="68">
        <v>17.399999999999999</v>
      </c>
      <c r="C21" s="68">
        <v>9.1</v>
      </c>
    </row>
    <row r="22" spans="1:3" ht="16.149999999999999">
      <c r="A22" s="10" t="s">
        <v>144</v>
      </c>
      <c r="B22" s="68">
        <v>32.4</v>
      </c>
      <c r="C22" s="68">
        <v>10.9</v>
      </c>
    </row>
    <row r="23" spans="1:3" ht="16.149999999999999">
      <c r="A23" s="10" t="s">
        <v>145</v>
      </c>
      <c r="B23" s="68">
        <v>43.4</v>
      </c>
      <c r="C23" s="68">
        <v>13.2</v>
      </c>
    </row>
    <row r="24" spans="1:3" ht="16.149999999999999">
      <c r="A24" s="10" t="s">
        <v>146</v>
      </c>
      <c r="B24" s="68">
        <v>74.599999999999994</v>
      </c>
      <c r="C24" s="68">
        <v>18.399999999999999</v>
      </c>
    </row>
    <row r="25" spans="1:3" ht="16.149999999999999">
      <c r="A25" s="12" t="s">
        <v>148</v>
      </c>
      <c r="B25" s="17"/>
      <c r="C25" s="17"/>
    </row>
    <row r="26" spans="1:3">
      <c r="A26" s="183"/>
      <c r="B26" s="183"/>
      <c r="C26" s="183"/>
    </row>
    <row r="27" spans="1:3" ht="16.149999999999999">
      <c r="A27" s="17"/>
      <c r="B27" s="17"/>
      <c r="C27" s="17"/>
    </row>
    <row r="28" spans="1:3" ht="16.149999999999999">
      <c r="A28" s="17"/>
      <c r="B28" s="17"/>
      <c r="C28" s="17"/>
    </row>
    <row r="29" spans="1:3" ht="29.25" customHeight="1">
      <c r="A29" s="154" t="s">
        <v>149</v>
      </c>
      <c r="B29" s="154"/>
      <c r="C29" s="154"/>
    </row>
    <row r="30" spans="1:3" ht="16.149999999999999">
      <c r="A30" s="10" t="s">
        <v>141</v>
      </c>
      <c r="B30" s="10" t="s">
        <v>134</v>
      </c>
      <c r="C30" s="10" t="s">
        <v>135</v>
      </c>
    </row>
    <row r="31" spans="1:3" ht="16.149999999999999">
      <c r="A31" s="10" t="s">
        <v>104</v>
      </c>
      <c r="B31" s="68">
        <v>0</v>
      </c>
      <c r="C31" s="68">
        <v>0</v>
      </c>
    </row>
    <row r="32" spans="1:3" ht="16.149999999999999">
      <c r="A32" s="10" t="s">
        <v>142</v>
      </c>
      <c r="B32" s="68">
        <v>0.2</v>
      </c>
      <c r="C32" s="68">
        <v>0.4</v>
      </c>
    </row>
    <row r="33" spans="1:3" ht="16.149999999999999">
      <c r="A33" s="10" t="s">
        <v>143</v>
      </c>
      <c r="B33" s="68">
        <v>1.2</v>
      </c>
      <c r="C33" s="68">
        <v>1.7</v>
      </c>
    </row>
    <row r="34" spans="1:3" ht="16.149999999999999">
      <c r="A34" s="10" t="s">
        <v>106</v>
      </c>
      <c r="B34" s="68">
        <v>6.7</v>
      </c>
      <c r="C34" s="68">
        <v>5.0999999999999996</v>
      </c>
    </row>
    <row r="35" spans="1:3" ht="16.149999999999999">
      <c r="A35" s="10" t="s">
        <v>129</v>
      </c>
      <c r="B35" s="92">
        <v>18</v>
      </c>
      <c r="C35" s="68">
        <v>8.8000000000000007</v>
      </c>
    </row>
    <row r="36" spans="1:3" ht="16.149999999999999">
      <c r="A36" s="10" t="s">
        <v>144</v>
      </c>
      <c r="B36" s="68">
        <v>32.1</v>
      </c>
      <c r="C36" s="68">
        <v>11.1</v>
      </c>
    </row>
    <row r="37" spans="1:3" ht="16.149999999999999">
      <c r="A37" s="10" t="s">
        <v>145</v>
      </c>
      <c r="B37" s="68">
        <v>33.700000000000003</v>
      </c>
      <c r="C37" s="68">
        <v>14.1</v>
      </c>
    </row>
    <row r="38" spans="1:3" ht="16.149999999999999">
      <c r="A38" s="10" t="s">
        <v>146</v>
      </c>
      <c r="B38" s="68">
        <v>74.8</v>
      </c>
      <c r="C38" s="68">
        <v>20.100000000000001</v>
      </c>
    </row>
    <row r="39" spans="1:3" ht="16.149999999999999">
      <c r="A39" s="12" t="s">
        <v>108</v>
      </c>
      <c r="B39" s="17"/>
      <c r="C39" s="17"/>
    </row>
    <row r="40" spans="1:3">
      <c r="A40" s="183"/>
      <c r="B40" s="183"/>
      <c r="C40" s="183"/>
    </row>
  </sheetData>
  <mergeCells count="6">
    <mergeCell ref="A40:C40"/>
    <mergeCell ref="A1:C1"/>
    <mergeCell ref="A15:C15"/>
    <mergeCell ref="A29:C29"/>
    <mergeCell ref="A12:C12"/>
    <mergeCell ref="A26:C2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A25D7-CE68-4A34-9F29-333CA7F35520}">
  <dimension ref="A1:C53"/>
  <sheetViews>
    <sheetView topLeftCell="A34" workbookViewId="0">
      <selection activeCell="C43" sqref="C43"/>
    </sheetView>
  </sheetViews>
  <sheetFormatPr defaultRowHeight="14.45"/>
  <cols>
    <col min="1" max="1" width="46.140625" customWidth="1"/>
    <col min="2" max="2" width="42.85546875" customWidth="1"/>
    <col min="3" max="3" width="45.85546875" customWidth="1"/>
  </cols>
  <sheetData>
    <row r="1" spans="1:3" ht="41.25" customHeight="1">
      <c r="A1" s="186" t="s">
        <v>150</v>
      </c>
      <c r="B1" s="187"/>
      <c r="C1" s="187"/>
    </row>
    <row r="2" spans="1:3" ht="16.149999999999999">
      <c r="A2" s="18" t="s">
        <v>22</v>
      </c>
      <c r="B2" s="18" t="s">
        <v>151</v>
      </c>
      <c r="C2" s="18" t="s">
        <v>152</v>
      </c>
    </row>
    <row r="3" spans="1:3" ht="16.149999999999999">
      <c r="A3" s="18" t="s">
        <v>114</v>
      </c>
      <c r="B3" s="92">
        <v>0.5</v>
      </c>
      <c r="C3" s="68">
        <v>0.4</v>
      </c>
    </row>
    <row r="4" spans="1:3" ht="16.149999999999999">
      <c r="A4" s="18" t="s">
        <v>23</v>
      </c>
      <c r="B4" s="92">
        <v>58.2</v>
      </c>
      <c r="C4" s="68">
        <v>41.4</v>
      </c>
    </row>
    <row r="5" spans="1:3" ht="16.149999999999999">
      <c r="A5" s="18" t="s">
        <v>115</v>
      </c>
      <c r="B5" s="92">
        <v>0.1</v>
      </c>
      <c r="C5" s="68">
        <v>0.7</v>
      </c>
    </row>
    <row r="6" spans="1:3" ht="16.149999999999999">
      <c r="A6" s="18" t="s">
        <v>116</v>
      </c>
      <c r="B6" s="92">
        <v>32.4</v>
      </c>
      <c r="C6" s="68">
        <v>48.7</v>
      </c>
    </row>
    <row r="7" spans="1:3" ht="16.149999999999999">
      <c r="A7" s="18" t="s">
        <v>117</v>
      </c>
      <c r="B7" s="92">
        <v>8.6999999999999993</v>
      </c>
      <c r="C7" s="68">
        <v>8.8000000000000007</v>
      </c>
    </row>
    <row r="8" spans="1:3" ht="16.149999999999999">
      <c r="A8" s="12" t="s">
        <v>108</v>
      </c>
      <c r="B8" s="17"/>
      <c r="C8" s="17"/>
    </row>
    <row r="9" spans="1:3" ht="16.149999999999999">
      <c r="A9" s="2"/>
      <c r="B9" s="17"/>
      <c r="C9" s="17"/>
    </row>
    <row r="10" spans="1:3" ht="16.149999999999999">
      <c r="A10" s="17"/>
      <c r="B10" s="17"/>
      <c r="C10" s="17"/>
    </row>
    <row r="11" spans="1:3" ht="16.149999999999999">
      <c r="A11" s="17"/>
      <c r="B11" s="17"/>
      <c r="C11" s="17"/>
    </row>
    <row r="12" spans="1:3" ht="39.75" customHeight="1">
      <c r="A12" s="186" t="s">
        <v>153</v>
      </c>
      <c r="B12" s="187"/>
      <c r="C12" s="187"/>
    </row>
    <row r="13" spans="1:3" ht="16.149999999999999">
      <c r="A13" s="18" t="s">
        <v>22</v>
      </c>
      <c r="B13" s="18" t="s">
        <v>151</v>
      </c>
      <c r="C13" s="18" t="s">
        <v>152</v>
      </c>
    </row>
    <row r="14" spans="1:3" ht="16.149999999999999">
      <c r="A14" s="18" t="s">
        <v>114</v>
      </c>
      <c r="B14" s="68">
        <v>0.6</v>
      </c>
      <c r="C14" s="68">
        <v>0.5</v>
      </c>
    </row>
    <row r="15" spans="1:3" ht="16.149999999999999">
      <c r="A15" s="18" t="s">
        <v>23</v>
      </c>
      <c r="B15" s="68">
        <v>58.9</v>
      </c>
      <c r="C15" s="68">
        <v>41.8</v>
      </c>
    </row>
    <row r="16" spans="1:3" ht="16.149999999999999">
      <c r="A16" s="18" t="s">
        <v>115</v>
      </c>
      <c r="B16" s="68">
        <v>0.1</v>
      </c>
      <c r="C16" s="68">
        <v>0.6</v>
      </c>
    </row>
    <row r="17" spans="1:3" ht="16.149999999999999">
      <c r="A17" s="18" t="s">
        <v>116</v>
      </c>
      <c r="B17" s="92">
        <v>32</v>
      </c>
      <c r="C17" s="68">
        <v>48.2</v>
      </c>
    </row>
    <row r="18" spans="1:3" ht="16.149999999999999">
      <c r="A18" s="18" t="s">
        <v>117</v>
      </c>
      <c r="B18" s="68">
        <v>8.4</v>
      </c>
      <c r="C18" s="68">
        <v>8.9</v>
      </c>
    </row>
    <row r="19" spans="1:3" ht="16.149999999999999">
      <c r="A19" s="12" t="s">
        <v>108</v>
      </c>
      <c r="B19" s="17"/>
      <c r="C19" s="17"/>
    </row>
    <row r="20" spans="1:3" ht="16.149999999999999">
      <c r="A20" s="2"/>
      <c r="B20" s="17"/>
      <c r="C20" s="17"/>
    </row>
    <row r="21" spans="1:3" ht="16.149999999999999">
      <c r="A21" s="17"/>
      <c r="B21" s="17"/>
      <c r="C21" s="17"/>
    </row>
    <row r="22" spans="1:3" ht="16.149999999999999">
      <c r="A22" s="17"/>
      <c r="B22" s="17"/>
      <c r="C22" s="17"/>
    </row>
    <row r="23" spans="1:3" ht="28.5" customHeight="1">
      <c r="A23" s="186" t="s">
        <v>154</v>
      </c>
      <c r="B23" s="187"/>
      <c r="C23" s="187"/>
    </row>
    <row r="24" spans="1:3" ht="16.149999999999999">
      <c r="A24" s="18" t="s">
        <v>22</v>
      </c>
      <c r="B24" s="18" t="s">
        <v>151</v>
      </c>
      <c r="C24" s="18" t="s">
        <v>152</v>
      </c>
    </row>
    <row r="25" spans="1:3" ht="16.149999999999999">
      <c r="A25" s="18" t="s">
        <v>114</v>
      </c>
      <c r="B25" s="68">
        <v>0.6</v>
      </c>
      <c r="C25" s="68">
        <v>0.5</v>
      </c>
    </row>
    <row r="26" spans="1:3" ht="16.149999999999999">
      <c r="A26" s="18" t="s">
        <v>23</v>
      </c>
      <c r="B26" s="68">
        <v>58.7</v>
      </c>
      <c r="C26" s="92">
        <v>41</v>
      </c>
    </row>
    <row r="27" spans="1:3" ht="16.149999999999999">
      <c r="A27" s="18" t="s">
        <v>115</v>
      </c>
      <c r="B27" s="68">
        <v>0.1</v>
      </c>
      <c r="C27" s="68">
        <v>0.6</v>
      </c>
    </row>
    <row r="28" spans="1:3" ht="16.149999999999999">
      <c r="A28" s="18" t="s">
        <v>116</v>
      </c>
      <c r="B28" s="68">
        <v>32.299999999999997</v>
      </c>
      <c r="C28" s="68">
        <v>49.5</v>
      </c>
    </row>
    <row r="29" spans="1:3" ht="16.149999999999999">
      <c r="A29" s="18" t="s">
        <v>117</v>
      </c>
      <c r="B29" s="68">
        <v>8.3000000000000007</v>
      </c>
      <c r="C29" s="68">
        <v>8.5</v>
      </c>
    </row>
    <row r="30" spans="1:3" ht="16.149999999999999">
      <c r="A30" s="12" t="s">
        <v>108</v>
      </c>
      <c r="B30" s="17"/>
      <c r="C30" s="17"/>
    </row>
    <row r="31" spans="1:3" ht="16.149999999999999">
      <c r="A31" s="2"/>
      <c r="B31" s="17"/>
      <c r="C31" s="17"/>
    </row>
    <row r="32" spans="1:3" ht="16.149999999999999">
      <c r="A32" s="17"/>
      <c r="B32" s="17"/>
      <c r="C32" s="17"/>
    </row>
    <row r="33" spans="1:3" ht="16.149999999999999">
      <c r="A33" s="17"/>
      <c r="B33" s="17"/>
      <c r="C33" s="17"/>
    </row>
    <row r="34" spans="1:3" ht="30.75" customHeight="1">
      <c r="A34" s="186" t="s">
        <v>155</v>
      </c>
      <c r="B34" s="187"/>
      <c r="C34" s="187"/>
    </row>
    <row r="35" spans="1:3" ht="16.149999999999999">
      <c r="A35" s="18" t="s">
        <v>22</v>
      </c>
      <c r="B35" s="18" t="s">
        <v>151</v>
      </c>
      <c r="C35" s="18" t="s">
        <v>152</v>
      </c>
    </row>
    <row r="36" spans="1:3" ht="16.149999999999999">
      <c r="A36" s="18" t="s">
        <v>114</v>
      </c>
      <c r="B36" s="68">
        <v>0.5</v>
      </c>
      <c r="C36" s="68">
        <v>0.4</v>
      </c>
    </row>
    <row r="37" spans="1:3" ht="16.149999999999999">
      <c r="A37" s="18" t="s">
        <v>23</v>
      </c>
      <c r="B37" s="92">
        <v>59</v>
      </c>
      <c r="C37" s="68">
        <v>41.1</v>
      </c>
    </row>
    <row r="38" spans="1:3" ht="16.149999999999999">
      <c r="A38" s="18" t="s">
        <v>115</v>
      </c>
      <c r="B38" s="68">
        <v>0.1</v>
      </c>
      <c r="C38" s="68">
        <v>0.6</v>
      </c>
    </row>
    <row r="39" spans="1:3" ht="16.149999999999999">
      <c r="A39" s="18" t="s">
        <v>116</v>
      </c>
      <c r="B39" s="68">
        <v>32.299999999999997</v>
      </c>
      <c r="C39" s="68">
        <v>49.9</v>
      </c>
    </row>
    <row r="40" spans="1:3" ht="16.149999999999999">
      <c r="A40" s="18" t="s">
        <v>117</v>
      </c>
      <c r="B40" s="68">
        <v>8.1</v>
      </c>
      <c r="C40" s="92">
        <v>8</v>
      </c>
    </row>
    <row r="41" spans="1:3" ht="16.149999999999999">
      <c r="A41" s="12" t="s">
        <v>108</v>
      </c>
      <c r="B41" s="17"/>
      <c r="C41" s="17"/>
    </row>
    <row r="42" spans="1:3" ht="16.149999999999999">
      <c r="A42" s="2"/>
      <c r="B42" s="17"/>
      <c r="C42" s="17"/>
    </row>
    <row r="43" spans="1:3" ht="16.149999999999999">
      <c r="A43" s="17"/>
      <c r="B43" s="17"/>
      <c r="C43" s="17"/>
    </row>
    <row r="44" spans="1:3" ht="16.149999999999999">
      <c r="A44" s="17"/>
      <c r="B44" s="17"/>
      <c r="C44" s="17"/>
    </row>
    <row r="45" spans="1:3" ht="30.75" customHeight="1">
      <c r="A45" s="186" t="s">
        <v>156</v>
      </c>
      <c r="B45" s="187"/>
      <c r="C45" s="187"/>
    </row>
    <row r="46" spans="1:3" ht="16.149999999999999">
      <c r="A46" s="18" t="s">
        <v>22</v>
      </c>
      <c r="B46" s="18" t="s">
        <v>151</v>
      </c>
      <c r="C46" s="18" t="s">
        <v>152</v>
      </c>
    </row>
    <row r="47" spans="1:3" ht="16.149999999999999">
      <c r="A47" s="18" t="s">
        <v>114</v>
      </c>
      <c r="B47" s="68">
        <v>0.6</v>
      </c>
      <c r="C47" s="68">
        <v>0.4</v>
      </c>
    </row>
    <row r="48" spans="1:3" ht="16.149999999999999">
      <c r="A48" s="18" t="s">
        <v>23</v>
      </c>
      <c r="B48" s="68">
        <v>59.8</v>
      </c>
      <c r="C48" s="68">
        <v>41.8</v>
      </c>
    </row>
    <row r="49" spans="1:3" ht="16.149999999999999">
      <c r="A49" s="18" t="s">
        <v>115</v>
      </c>
      <c r="B49" s="68">
        <v>0.1</v>
      </c>
      <c r="C49" s="68">
        <v>0.6</v>
      </c>
    </row>
    <row r="50" spans="1:3" ht="16.149999999999999">
      <c r="A50" s="18" t="s">
        <v>116</v>
      </c>
      <c r="B50" s="68">
        <v>31.4</v>
      </c>
      <c r="C50" s="92">
        <v>49</v>
      </c>
    </row>
    <row r="51" spans="1:3" ht="16.149999999999999">
      <c r="A51" s="18" t="s">
        <v>117</v>
      </c>
      <c r="B51" s="68">
        <v>8.1</v>
      </c>
      <c r="C51" s="68">
        <v>8.1999999999999993</v>
      </c>
    </row>
    <row r="52" spans="1:3" ht="16.149999999999999">
      <c r="A52" s="12" t="s">
        <v>108</v>
      </c>
      <c r="B52" s="17"/>
      <c r="C52" s="17"/>
    </row>
    <row r="53" spans="1:3" ht="16.149999999999999">
      <c r="A53" s="2"/>
      <c r="B53" s="17"/>
      <c r="C53" s="17"/>
    </row>
  </sheetData>
  <mergeCells count="5">
    <mergeCell ref="A1:C1"/>
    <mergeCell ref="A12:C12"/>
    <mergeCell ref="A23:C23"/>
    <mergeCell ref="A34:C34"/>
    <mergeCell ref="A45:C4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7E757-45B0-4557-BA36-F469D631E884}">
  <dimension ref="A1:G34"/>
  <sheetViews>
    <sheetView workbookViewId="0">
      <selection activeCell="F4" sqref="F4"/>
    </sheetView>
  </sheetViews>
  <sheetFormatPr defaultRowHeight="14.45"/>
  <cols>
    <col min="1" max="1" width="31.28515625" customWidth="1"/>
    <col min="2" max="4" width="20.5703125" customWidth="1"/>
  </cols>
  <sheetData>
    <row r="1" spans="1:7" ht="45.75" customHeight="1">
      <c r="A1" s="154" t="s">
        <v>157</v>
      </c>
      <c r="B1" s="154"/>
      <c r="C1" s="154"/>
      <c r="D1" s="154"/>
      <c r="E1" s="17"/>
      <c r="F1" s="17"/>
      <c r="G1" s="17"/>
    </row>
    <row r="2" spans="1:7" ht="16.149999999999999">
      <c r="A2" s="10" t="s">
        <v>88</v>
      </c>
      <c r="B2" s="10" t="s">
        <v>158</v>
      </c>
      <c r="C2" s="10" t="s">
        <v>159</v>
      </c>
      <c r="D2" s="10" t="s">
        <v>5</v>
      </c>
      <c r="E2" s="17"/>
      <c r="F2" s="17"/>
      <c r="G2" s="17"/>
    </row>
    <row r="3" spans="1:7" ht="16.149999999999999">
      <c r="A3" s="11" t="s">
        <v>93</v>
      </c>
      <c r="B3" s="11">
        <v>6.8</v>
      </c>
      <c r="C3" s="11">
        <v>2.9</v>
      </c>
      <c r="D3" s="15">
        <v>11</v>
      </c>
      <c r="E3" s="17"/>
      <c r="F3" s="17"/>
      <c r="G3" s="17"/>
    </row>
    <row r="4" spans="1:7" ht="16.149999999999999">
      <c r="A4" s="10" t="s">
        <v>94</v>
      </c>
      <c r="B4" s="10">
        <v>6.9</v>
      </c>
      <c r="C4" s="10">
        <v>3.1</v>
      </c>
      <c r="D4" s="10">
        <v>10.7</v>
      </c>
      <c r="E4" s="17"/>
      <c r="F4" s="17"/>
      <c r="G4" s="17"/>
    </row>
    <row r="5" spans="1:7" ht="16.149999999999999">
      <c r="A5" s="10" t="s">
        <v>160</v>
      </c>
      <c r="B5" s="10">
        <v>6.1</v>
      </c>
      <c r="C5" s="10">
        <v>2.4</v>
      </c>
      <c r="D5" s="10">
        <v>10.199999999999999</v>
      </c>
      <c r="E5" s="17"/>
      <c r="F5" s="17"/>
      <c r="G5" s="17"/>
    </row>
    <row r="6" spans="1:7" ht="16.149999999999999">
      <c r="A6" s="10" t="s">
        <v>96</v>
      </c>
      <c r="B6" s="10">
        <v>5.6</v>
      </c>
      <c r="C6" s="10">
        <v>2.5</v>
      </c>
      <c r="D6" s="10">
        <v>8.9</v>
      </c>
      <c r="E6" s="17"/>
      <c r="F6" s="17"/>
      <c r="G6" s="17"/>
    </row>
    <row r="7" spans="1:7" ht="16.149999999999999">
      <c r="A7" s="10" t="s">
        <v>97</v>
      </c>
      <c r="B7" s="10">
        <v>10.6</v>
      </c>
      <c r="C7" s="10">
        <v>4.2</v>
      </c>
      <c r="D7" s="10">
        <v>17.399999999999999</v>
      </c>
      <c r="E7" s="17"/>
      <c r="F7" s="17"/>
      <c r="G7" s="17"/>
    </row>
    <row r="8" spans="1:7" ht="16.149999999999999">
      <c r="A8" s="10" t="s">
        <v>98</v>
      </c>
      <c r="B8" s="10">
        <v>8.6</v>
      </c>
      <c r="C8" s="16">
        <v>4</v>
      </c>
      <c r="D8" s="10">
        <v>13.3</v>
      </c>
      <c r="E8" s="17"/>
      <c r="F8" s="17"/>
      <c r="G8" s="17"/>
    </row>
    <row r="9" spans="1:7" ht="16.149999999999999">
      <c r="A9" s="2" t="s">
        <v>161</v>
      </c>
      <c r="B9" s="17"/>
      <c r="C9" s="17"/>
      <c r="D9" s="17"/>
      <c r="E9" s="17"/>
      <c r="F9" s="17"/>
      <c r="G9" s="17"/>
    </row>
    <row r="10" spans="1:7" ht="16.149999999999999">
      <c r="A10" s="2" t="s">
        <v>162</v>
      </c>
      <c r="B10" s="17"/>
      <c r="C10" s="17"/>
      <c r="D10" s="17"/>
      <c r="E10" s="17"/>
      <c r="F10" s="17"/>
      <c r="G10" s="17"/>
    </row>
    <row r="11" spans="1:7" ht="16.149999999999999">
      <c r="A11" s="17"/>
      <c r="B11" s="17"/>
      <c r="C11" s="17"/>
      <c r="D11" s="17"/>
      <c r="E11" s="17"/>
      <c r="F11" s="17"/>
      <c r="G11" s="17"/>
    </row>
    <row r="12" spans="1:7" ht="16.149999999999999">
      <c r="A12" s="17"/>
      <c r="B12" s="17"/>
      <c r="C12" s="17"/>
      <c r="D12" s="17"/>
      <c r="E12" s="17"/>
      <c r="F12" s="17"/>
      <c r="G12" s="17"/>
    </row>
    <row r="13" spans="1:7" ht="46.5" customHeight="1">
      <c r="A13" s="154" t="s">
        <v>163</v>
      </c>
      <c r="B13" s="154"/>
      <c r="C13" s="154"/>
      <c r="D13" s="154"/>
      <c r="E13" s="17"/>
      <c r="F13" s="17"/>
      <c r="G13" s="17"/>
    </row>
    <row r="14" spans="1:7" ht="16.149999999999999">
      <c r="A14" s="10" t="s">
        <v>88</v>
      </c>
      <c r="B14" s="10" t="s">
        <v>158</v>
      </c>
      <c r="C14" s="10" t="s">
        <v>159</v>
      </c>
      <c r="D14" s="10" t="s">
        <v>5</v>
      </c>
      <c r="E14" s="17"/>
      <c r="F14" s="17"/>
      <c r="G14" s="17"/>
    </row>
    <row r="15" spans="1:7" ht="16.149999999999999">
      <c r="A15" s="11" t="s">
        <v>93</v>
      </c>
      <c r="B15" s="11">
        <v>7.4</v>
      </c>
      <c r="C15" s="11">
        <v>3.3</v>
      </c>
      <c r="D15" s="11">
        <v>11.9</v>
      </c>
      <c r="E15" s="17"/>
      <c r="F15" s="17"/>
      <c r="G15" s="17"/>
    </row>
    <row r="16" spans="1:7" ht="16.149999999999999">
      <c r="A16" s="10" t="s">
        <v>94</v>
      </c>
      <c r="B16" s="16">
        <v>7</v>
      </c>
      <c r="C16" s="10">
        <v>3.1</v>
      </c>
      <c r="D16" s="10">
        <v>10.9</v>
      </c>
      <c r="E16" s="17"/>
      <c r="F16" s="17"/>
      <c r="G16" s="17"/>
    </row>
    <row r="17" spans="1:7" ht="16.149999999999999">
      <c r="A17" s="10" t="s">
        <v>160</v>
      </c>
      <c r="B17" s="10">
        <v>6.8</v>
      </c>
      <c r="C17" s="10">
        <v>2.6</v>
      </c>
      <c r="D17" s="10">
        <v>11.4</v>
      </c>
      <c r="E17" s="17"/>
      <c r="F17" s="17"/>
      <c r="G17" s="17"/>
    </row>
    <row r="18" spans="1:7" ht="16.149999999999999">
      <c r="A18" s="10" t="s">
        <v>96</v>
      </c>
      <c r="B18" s="10">
        <v>6.3</v>
      </c>
      <c r="C18" s="16">
        <v>3</v>
      </c>
      <c r="D18" s="10">
        <v>9.8000000000000007</v>
      </c>
      <c r="E18" s="17"/>
      <c r="F18" s="17"/>
      <c r="G18" s="17"/>
    </row>
    <row r="19" spans="1:7" ht="16.149999999999999">
      <c r="A19" s="10" t="s">
        <v>97</v>
      </c>
      <c r="B19" s="10">
        <v>11.2</v>
      </c>
      <c r="C19" s="10">
        <v>4.7</v>
      </c>
      <c r="D19" s="10">
        <v>18.100000000000001</v>
      </c>
      <c r="E19" s="17"/>
      <c r="F19" s="17"/>
      <c r="G19" s="17"/>
    </row>
    <row r="20" spans="1:7" ht="16.149999999999999">
      <c r="A20" s="10" t="s">
        <v>98</v>
      </c>
      <c r="B20" s="10">
        <v>8.9</v>
      </c>
      <c r="C20" s="10">
        <v>4.3</v>
      </c>
      <c r="D20" s="10">
        <v>13.7</v>
      </c>
      <c r="E20" s="17"/>
      <c r="F20" s="17"/>
      <c r="G20" s="17"/>
    </row>
    <row r="21" spans="1:7" ht="16.149999999999999">
      <c r="A21" s="2" t="s">
        <v>161</v>
      </c>
      <c r="B21" s="17"/>
      <c r="C21" s="17"/>
      <c r="D21" s="17"/>
      <c r="E21" s="17"/>
      <c r="F21" s="17"/>
      <c r="G21" s="17"/>
    </row>
    <row r="22" spans="1:7" ht="16.149999999999999">
      <c r="A22" s="2" t="s">
        <v>162</v>
      </c>
      <c r="B22" s="17"/>
      <c r="C22" s="17"/>
      <c r="D22" s="17"/>
      <c r="E22" s="17"/>
      <c r="F22" s="17"/>
      <c r="G22" s="17"/>
    </row>
    <row r="23" spans="1:7" ht="16.149999999999999">
      <c r="A23" s="17"/>
      <c r="B23" s="17"/>
      <c r="C23" s="17"/>
      <c r="D23" s="17"/>
      <c r="E23" s="17"/>
      <c r="F23" s="17"/>
      <c r="G23" s="17"/>
    </row>
    <row r="24" spans="1:7" ht="16.149999999999999">
      <c r="A24" s="17"/>
      <c r="B24" s="17"/>
      <c r="C24" s="17"/>
      <c r="D24" s="17"/>
      <c r="E24" s="17"/>
      <c r="F24" s="17"/>
      <c r="G24" s="17"/>
    </row>
    <row r="25" spans="1:7" ht="48" customHeight="1">
      <c r="A25" s="154" t="s">
        <v>164</v>
      </c>
      <c r="B25" s="154"/>
      <c r="C25" s="154"/>
      <c r="D25" s="154"/>
      <c r="E25" s="17"/>
      <c r="F25" s="17"/>
      <c r="G25" s="17"/>
    </row>
    <row r="26" spans="1:7" ht="16.149999999999999">
      <c r="A26" s="10" t="s">
        <v>88</v>
      </c>
      <c r="B26" s="10" t="s">
        <v>158</v>
      </c>
      <c r="C26" s="10" t="s">
        <v>159</v>
      </c>
      <c r="D26" s="10" t="s">
        <v>5</v>
      </c>
      <c r="E26" s="17"/>
      <c r="F26" s="17"/>
      <c r="G26" s="17"/>
    </row>
    <row r="27" spans="1:7" ht="16.149999999999999">
      <c r="A27" s="11" t="s">
        <v>93</v>
      </c>
      <c r="B27" s="11">
        <v>6.7</v>
      </c>
      <c r="C27" s="11">
        <v>2.9</v>
      </c>
      <c r="D27" s="11">
        <v>10.8</v>
      </c>
      <c r="E27" s="17"/>
      <c r="F27" s="17"/>
      <c r="G27" s="17"/>
    </row>
    <row r="28" spans="1:7" ht="16.149999999999999">
      <c r="A28" s="10" t="s">
        <v>94</v>
      </c>
      <c r="B28" s="10">
        <v>6.6</v>
      </c>
      <c r="C28" s="10">
        <v>2.8</v>
      </c>
      <c r="D28" s="10">
        <v>10.4</v>
      </c>
      <c r="E28" s="17"/>
      <c r="F28" s="17"/>
      <c r="G28" s="17"/>
    </row>
    <row r="29" spans="1:7" ht="16.149999999999999">
      <c r="A29" s="10" t="s">
        <v>160</v>
      </c>
      <c r="B29" s="10">
        <v>5.9</v>
      </c>
      <c r="C29" s="10">
        <v>2.2000000000000002</v>
      </c>
      <c r="D29" s="10">
        <v>9.9</v>
      </c>
      <c r="E29" s="17"/>
      <c r="F29" s="17"/>
      <c r="G29" s="17"/>
    </row>
    <row r="30" spans="1:7" ht="16.149999999999999">
      <c r="A30" s="10" t="s">
        <v>96</v>
      </c>
      <c r="B30" s="10">
        <v>5.7</v>
      </c>
      <c r="C30" s="10">
        <v>2.7</v>
      </c>
      <c r="D30" s="16">
        <v>9</v>
      </c>
      <c r="E30" s="17"/>
      <c r="F30" s="17"/>
      <c r="G30" s="17"/>
    </row>
    <row r="31" spans="1:7" ht="16.149999999999999">
      <c r="A31" s="10" t="s">
        <v>97</v>
      </c>
      <c r="B31" s="10">
        <v>10.199999999999999</v>
      </c>
      <c r="C31" s="10">
        <v>4.2</v>
      </c>
      <c r="D31" s="10">
        <v>16.600000000000001</v>
      </c>
      <c r="E31" s="17"/>
      <c r="F31" s="17"/>
      <c r="G31" s="17"/>
    </row>
    <row r="32" spans="1:7" ht="16.149999999999999">
      <c r="A32" s="10" t="s">
        <v>98</v>
      </c>
      <c r="B32" s="10">
        <v>8.3000000000000007</v>
      </c>
      <c r="C32" s="10">
        <v>3.6</v>
      </c>
      <c r="D32" s="10">
        <v>13.2</v>
      </c>
      <c r="E32" s="17"/>
      <c r="F32" s="17"/>
      <c r="G32" s="17"/>
    </row>
    <row r="33" spans="1:7" ht="16.149999999999999">
      <c r="A33" s="2" t="s">
        <v>161</v>
      </c>
      <c r="B33" s="17"/>
      <c r="C33" s="17"/>
      <c r="D33" s="17"/>
      <c r="E33" s="17"/>
      <c r="F33" s="17"/>
      <c r="G33" s="17"/>
    </row>
    <row r="34" spans="1:7" ht="16.149999999999999">
      <c r="A34" s="2" t="s">
        <v>162</v>
      </c>
      <c r="B34" s="17"/>
      <c r="C34" s="17"/>
      <c r="D34" s="17"/>
      <c r="E34" s="17"/>
      <c r="F34" s="17"/>
      <c r="G34" s="17"/>
    </row>
  </sheetData>
  <mergeCells count="3">
    <mergeCell ref="A1:D1"/>
    <mergeCell ref="A13:D13"/>
    <mergeCell ref="A25:D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96084-4381-4A68-8059-0A5E6281A969}">
  <dimension ref="A1:D43"/>
  <sheetViews>
    <sheetView workbookViewId="0">
      <selection sqref="A1:D1"/>
    </sheetView>
  </sheetViews>
  <sheetFormatPr defaultRowHeight="14.45"/>
  <cols>
    <col min="1" max="1" width="36.42578125" customWidth="1"/>
    <col min="2" max="4" width="18.28515625" customWidth="1"/>
  </cols>
  <sheetData>
    <row r="1" spans="1:4" ht="51" customHeight="1">
      <c r="A1" s="154" t="s">
        <v>165</v>
      </c>
      <c r="B1" s="154"/>
      <c r="C1" s="154"/>
      <c r="D1" s="154"/>
    </row>
    <row r="2" spans="1:4" ht="16.149999999999999">
      <c r="A2" s="10" t="s">
        <v>141</v>
      </c>
      <c r="B2" s="10" t="s">
        <v>3</v>
      </c>
      <c r="C2" s="10" t="s">
        <v>159</v>
      </c>
      <c r="D2" s="10" t="s">
        <v>5</v>
      </c>
    </row>
    <row r="3" spans="1:4" ht="16.149999999999999">
      <c r="A3" s="10" t="s">
        <v>103</v>
      </c>
      <c r="B3" s="63">
        <v>1.3</v>
      </c>
      <c r="C3" s="63">
        <v>1.4</v>
      </c>
      <c r="D3" s="63">
        <v>1.2</v>
      </c>
    </row>
    <row r="4" spans="1:4" ht="16.149999999999999">
      <c r="A4" s="10" t="s">
        <v>104</v>
      </c>
      <c r="B4" s="63">
        <v>6.6</v>
      </c>
      <c r="C4" s="63">
        <v>4.0999999999999996</v>
      </c>
      <c r="D4" s="63">
        <v>8.9</v>
      </c>
    </row>
    <row r="5" spans="1:4" ht="16.149999999999999">
      <c r="A5" s="10" t="s">
        <v>142</v>
      </c>
      <c r="B5" s="63">
        <v>9.6</v>
      </c>
      <c r="C5" s="63">
        <v>3.9</v>
      </c>
      <c r="D5" s="63">
        <v>15.1</v>
      </c>
    </row>
    <row r="6" spans="1:4" ht="16.149999999999999">
      <c r="A6" s="10" t="s">
        <v>143</v>
      </c>
      <c r="B6" s="63">
        <v>9.6</v>
      </c>
      <c r="C6" s="63">
        <v>4</v>
      </c>
      <c r="D6" s="63">
        <v>15.3</v>
      </c>
    </row>
    <row r="7" spans="1:4" ht="16.149999999999999">
      <c r="A7" s="10" t="s">
        <v>106</v>
      </c>
      <c r="B7" s="63">
        <v>9.6</v>
      </c>
      <c r="C7" s="63">
        <v>3.8</v>
      </c>
      <c r="D7" s="63">
        <v>15.4</v>
      </c>
    </row>
    <row r="8" spans="1:4" ht="16.149999999999999">
      <c r="A8" s="10" t="s">
        <v>129</v>
      </c>
      <c r="B8" s="63">
        <v>9.6</v>
      </c>
      <c r="C8" s="63">
        <v>3.9</v>
      </c>
      <c r="D8" s="63">
        <v>15.7</v>
      </c>
    </row>
    <row r="9" spans="1:4" ht="16.149999999999999">
      <c r="A9" s="10" t="s">
        <v>144</v>
      </c>
      <c r="B9" s="63">
        <v>9.1999999999999993</v>
      </c>
      <c r="C9" s="63">
        <v>4</v>
      </c>
      <c r="D9" s="63">
        <v>14.9</v>
      </c>
    </row>
    <row r="10" spans="1:4" ht="16.149999999999999">
      <c r="A10" s="10" t="s">
        <v>145</v>
      </c>
      <c r="B10" s="63">
        <v>8.3000000000000007</v>
      </c>
      <c r="C10" s="63">
        <v>3.3</v>
      </c>
      <c r="D10" s="63">
        <v>14.2</v>
      </c>
    </row>
    <row r="11" spans="1:4" ht="16.149999999999999">
      <c r="A11" s="10" t="s">
        <v>146</v>
      </c>
      <c r="B11" s="63">
        <v>8.1999999999999993</v>
      </c>
      <c r="C11" s="63">
        <v>2.2999999999999998</v>
      </c>
      <c r="D11" s="63">
        <v>16.5</v>
      </c>
    </row>
    <row r="12" spans="1:4" ht="16.149999999999999">
      <c r="A12" s="2" t="s">
        <v>161</v>
      </c>
      <c r="B12" s="17"/>
      <c r="C12" s="17"/>
      <c r="D12" s="17"/>
    </row>
    <row r="13" spans="1:4" ht="16.149999999999999">
      <c r="A13" s="2" t="s">
        <v>162</v>
      </c>
      <c r="B13" s="17"/>
      <c r="C13" s="17"/>
      <c r="D13" s="17"/>
    </row>
    <row r="14" spans="1:4" ht="16.149999999999999">
      <c r="A14" s="17"/>
      <c r="B14" s="17"/>
      <c r="C14" s="17"/>
      <c r="D14" s="17"/>
    </row>
    <row r="15" spans="1:4" ht="16.149999999999999">
      <c r="A15" s="17"/>
      <c r="B15" s="17"/>
      <c r="C15" s="17"/>
      <c r="D15" s="17"/>
    </row>
    <row r="16" spans="1:4" ht="45.75" customHeight="1">
      <c r="A16" s="154" t="s">
        <v>166</v>
      </c>
      <c r="B16" s="154"/>
      <c r="C16" s="154"/>
      <c r="D16" s="154"/>
    </row>
    <row r="17" spans="1:4" ht="16.149999999999999">
      <c r="A17" s="10" t="s">
        <v>141</v>
      </c>
      <c r="B17" s="10" t="s">
        <v>3</v>
      </c>
      <c r="C17" s="10" t="s">
        <v>159</v>
      </c>
      <c r="D17" s="10" t="s">
        <v>5</v>
      </c>
    </row>
    <row r="18" spans="1:4" ht="16.149999999999999">
      <c r="A18" s="10" t="s">
        <v>103</v>
      </c>
      <c r="B18" s="65">
        <v>1.5</v>
      </c>
      <c r="C18" s="65">
        <v>1.7</v>
      </c>
      <c r="D18" s="65">
        <v>1.3</v>
      </c>
    </row>
    <row r="19" spans="1:4" ht="16.149999999999999">
      <c r="A19" s="10" t="s">
        <v>104</v>
      </c>
      <c r="B19" s="65">
        <v>6.9</v>
      </c>
      <c r="C19" s="65">
        <v>4.5</v>
      </c>
      <c r="D19" s="65">
        <v>9.3000000000000007</v>
      </c>
    </row>
    <row r="20" spans="1:4" ht="16.149999999999999">
      <c r="A20" s="10" t="s">
        <v>142</v>
      </c>
      <c r="B20" s="65">
        <v>9.8000000000000007</v>
      </c>
      <c r="C20" s="65">
        <v>4.0999999999999996</v>
      </c>
      <c r="D20" s="65">
        <v>15.4</v>
      </c>
    </row>
    <row r="21" spans="1:4" ht="16.149999999999999">
      <c r="A21" s="10" t="s">
        <v>143</v>
      </c>
      <c r="B21" s="65">
        <v>8.6999999999999993</v>
      </c>
      <c r="C21" s="65">
        <v>3.8</v>
      </c>
      <c r="D21" s="65">
        <v>13.7</v>
      </c>
    </row>
    <row r="22" spans="1:4" ht="16.149999999999999">
      <c r="A22" s="10" t="s">
        <v>106</v>
      </c>
      <c r="B22" s="65">
        <v>9.1</v>
      </c>
      <c r="C22" s="65">
        <v>3.7</v>
      </c>
      <c r="D22" s="65">
        <v>14.6</v>
      </c>
    </row>
    <row r="23" spans="1:4" ht="16.149999999999999">
      <c r="A23" s="10" t="s">
        <v>129</v>
      </c>
      <c r="B23" s="65">
        <v>9.3000000000000007</v>
      </c>
      <c r="C23" s="65">
        <v>3.8</v>
      </c>
      <c r="D23" s="65">
        <v>15.2</v>
      </c>
    </row>
    <row r="24" spans="1:4" ht="16.149999999999999">
      <c r="A24" s="10" t="s">
        <v>144</v>
      </c>
      <c r="B24" s="65">
        <v>9.5</v>
      </c>
      <c r="C24" s="65">
        <v>4.0999999999999996</v>
      </c>
      <c r="D24" s="65">
        <v>15.5</v>
      </c>
    </row>
    <row r="25" spans="1:4" ht="16.149999999999999">
      <c r="A25" s="10" t="s">
        <v>145</v>
      </c>
      <c r="B25" s="65">
        <v>8.8000000000000007</v>
      </c>
      <c r="C25" s="65">
        <v>3.3</v>
      </c>
      <c r="D25" s="65">
        <v>15.2</v>
      </c>
    </row>
    <row r="26" spans="1:4" ht="16.149999999999999">
      <c r="A26" s="10" t="s">
        <v>146</v>
      </c>
      <c r="B26" s="65">
        <v>9.1999999999999993</v>
      </c>
      <c r="C26" s="65">
        <v>2.9</v>
      </c>
      <c r="D26" s="65">
        <v>18.100000000000001</v>
      </c>
    </row>
    <row r="27" spans="1:4" ht="16.149999999999999">
      <c r="A27" s="2" t="s">
        <v>161</v>
      </c>
      <c r="B27" s="17"/>
      <c r="C27" s="17"/>
      <c r="D27" s="17"/>
    </row>
    <row r="28" spans="1:4" ht="16.149999999999999">
      <c r="A28" s="2" t="s">
        <v>162</v>
      </c>
      <c r="B28" s="17"/>
      <c r="C28" s="17"/>
      <c r="D28" s="17"/>
    </row>
    <row r="29" spans="1:4" ht="16.149999999999999">
      <c r="A29" s="17"/>
      <c r="B29" s="17"/>
      <c r="C29" s="17"/>
      <c r="D29" s="17"/>
    </row>
    <row r="30" spans="1:4" ht="16.149999999999999">
      <c r="A30" s="17"/>
      <c r="B30" s="17"/>
      <c r="C30" s="17"/>
      <c r="D30" s="17"/>
    </row>
    <row r="31" spans="1:4" ht="46.5" customHeight="1">
      <c r="A31" s="154" t="s">
        <v>167</v>
      </c>
      <c r="B31" s="154"/>
      <c r="C31" s="154"/>
      <c r="D31" s="154"/>
    </row>
    <row r="32" spans="1:4" ht="16.149999999999999">
      <c r="A32" s="10" t="s">
        <v>141</v>
      </c>
      <c r="B32" s="10" t="s">
        <v>3</v>
      </c>
      <c r="C32" s="10" t="s">
        <v>159</v>
      </c>
      <c r="D32" s="10" t="s">
        <v>5</v>
      </c>
    </row>
    <row r="33" spans="1:4" ht="16.149999999999999">
      <c r="A33" s="10" t="s">
        <v>103</v>
      </c>
      <c r="B33" s="65">
        <v>1.1000000000000001</v>
      </c>
      <c r="C33" s="65">
        <v>1.1000000000000001</v>
      </c>
      <c r="D33" s="65">
        <v>1.1000000000000001</v>
      </c>
    </row>
    <row r="34" spans="1:4" ht="16.149999999999999">
      <c r="A34" s="10" t="s">
        <v>104</v>
      </c>
      <c r="B34" s="65">
        <v>6.4</v>
      </c>
      <c r="C34" s="65">
        <v>3.6</v>
      </c>
      <c r="D34" s="105">
        <v>9</v>
      </c>
    </row>
    <row r="35" spans="1:4" ht="16.149999999999999">
      <c r="A35" s="10" t="s">
        <v>142</v>
      </c>
      <c r="B35" s="65">
        <v>8.1999999999999993</v>
      </c>
      <c r="C35" s="65">
        <v>3.7</v>
      </c>
      <c r="D35" s="65">
        <v>12.6</v>
      </c>
    </row>
    <row r="36" spans="1:4" ht="16.149999999999999">
      <c r="A36" s="10" t="s">
        <v>143</v>
      </c>
      <c r="B36" s="105">
        <v>8</v>
      </c>
      <c r="C36" s="65">
        <v>3.4</v>
      </c>
      <c r="D36" s="65">
        <v>12.6</v>
      </c>
    </row>
    <row r="37" spans="1:4" ht="16.149999999999999">
      <c r="A37" s="10" t="s">
        <v>106</v>
      </c>
      <c r="B37" s="65">
        <v>7.8</v>
      </c>
      <c r="C37" s="65">
        <v>3.3</v>
      </c>
      <c r="D37" s="65">
        <v>12.5</v>
      </c>
    </row>
    <row r="38" spans="1:4" ht="16.149999999999999">
      <c r="A38" s="10" t="s">
        <v>129</v>
      </c>
      <c r="B38" s="65">
        <v>8.5</v>
      </c>
      <c r="C38" s="65">
        <v>3.6</v>
      </c>
      <c r="D38" s="65">
        <v>13.8</v>
      </c>
    </row>
    <row r="39" spans="1:4" ht="16.149999999999999">
      <c r="A39" s="10" t="s">
        <v>144</v>
      </c>
      <c r="B39" s="65">
        <v>8.6999999999999993</v>
      </c>
      <c r="C39" s="65">
        <v>3.3</v>
      </c>
      <c r="D39" s="65">
        <v>14.8</v>
      </c>
    </row>
    <row r="40" spans="1:4" ht="16.149999999999999">
      <c r="A40" s="10" t="s">
        <v>145</v>
      </c>
      <c r="B40" s="65">
        <v>8.5</v>
      </c>
      <c r="C40" s="65">
        <v>2.9</v>
      </c>
      <c r="D40" s="105">
        <v>15</v>
      </c>
    </row>
    <row r="41" spans="1:4" ht="16.149999999999999">
      <c r="A41" s="10" t="s">
        <v>146</v>
      </c>
      <c r="B41" s="65">
        <v>8.9</v>
      </c>
      <c r="C41" s="65">
        <v>2.7</v>
      </c>
      <c r="D41" s="65">
        <v>17.5</v>
      </c>
    </row>
    <row r="42" spans="1:4" ht="16.149999999999999">
      <c r="A42" s="2" t="s">
        <v>161</v>
      </c>
      <c r="B42" s="17"/>
      <c r="C42" s="17"/>
      <c r="D42" s="17"/>
    </row>
    <row r="43" spans="1:4" ht="16.149999999999999">
      <c r="A43" s="2" t="s">
        <v>162</v>
      </c>
      <c r="B43" s="17"/>
      <c r="C43" s="17"/>
      <c r="D43" s="17"/>
    </row>
  </sheetData>
  <mergeCells count="3">
    <mergeCell ref="A1:D1"/>
    <mergeCell ref="A16:D16"/>
    <mergeCell ref="A31:D3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2E47-1749-4629-8BD5-EA2BBCB506E9}">
  <dimension ref="A1:D34"/>
  <sheetViews>
    <sheetView workbookViewId="0">
      <selection activeCell="F4" sqref="F4"/>
    </sheetView>
  </sheetViews>
  <sheetFormatPr defaultRowHeight="14.45"/>
  <cols>
    <col min="1" max="1" width="25.7109375" customWidth="1"/>
    <col min="2" max="4" width="19.42578125" customWidth="1"/>
  </cols>
  <sheetData>
    <row r="1" spans="1:4" ht="59.25" customHeight="1">
      <c r="A1" s="154" t="s">
        <v>168</v>
      </c>
      <c r="B1" s="154"/>
      <c r="C1" s="154"/>
      <c r="D1" s="154"/>
    </row>
    <row r="2" spans="1:4" ht="16.149999999999999">
      <c r="A2" s="10" t="s">
        <v>22</v>
      </c>
      <c r="B2" s="10" t="s">
        <v>3</v>
      </c>
      <c r="C2" s="10" t="s">
        <v>159</v>
      </c>
      <c r="D2" s="10" t="s">
        <v>5</v>
      </c>
    </row>
    <row r="3" spans="1:4" ht="16.149999999999999">
      <c r="A3" s="10" t="s">
        <v>114</v>
      </c>
      <c r="B3" s="106">
        <v>54</v>
      </c>
      <c r="C3" s="107">
        <v>27.777777777777779</v>
      </c>
      <c r="D3" s="107">
        <v>72.222222222222214</v>
      </c>
    </row>
    <row r="4" spans="1:4" ht="16.149999999999999">
      <c r="A4" s="10" t="s">
        <v>23</v>
      </c>
      <c r="B4" s="106">
        <v>7357</v>
      </c>
      <c r="C4" s="107">
        <v>23.283947261111866</v>
      </c>
      <c r="D4" s="107">
        <v>76.716052738888123</v>
      </c>
    </row>
    <row r="5" spans="1:4" ht="16.149999999999999">
      <c r="A5" s="10" t="s">
        <v>115</v>
      </c>
      <c r="B5" s="106">
        <v>145</v>
      </c>
      <c r="C5" s="107">
        <v>23.448275862068964</v>
      </c>
      <c r="D5" s="107">
        <v>76.551724137931032</v>
      </c>
    </row>
    <row r="6" spans="1:4" ht="16.149999999999999">
      <c r="A6" s="10" t="s">
        <v>116</v>
      </c>
      <c r="B6" s="106">
        <v>7003</v>
      </c>
      <c r="C6" s="107">
        <v>20.119948593459945</v>
      </c>
      <c r="D6" s="107">
        <v>79.880051406540048</v>
      </c>
    </row>
    <row r="7" spans="1:4" ht="16.149999999999999">
      <c r="A7" s="10" t="s">
        <v>117</v>
      </c>
      <c r="B7" s="106">
        <v>855</v>
      </c>
      <c r="C7" s="107">
        <v>18.830409356725148</v>
      </c>
      <c r="D7" s="107">
        <v>81.169590643274859</v>
      </c>
    </row>
    <row r="8" spans="1:4" ht="16.149999999999999">
      <c r="A8" s="10" t="s">
        <v>3</v>
      </c>
      <c r="B8" s="106">
        <v>15414</v>
      </c>
      <c r="C8" s="107">
        <v>21.616712079927339</v>
      </c>
      <c r="D8" s="107">
        <v>78.383287920072661</v>
      </c>
    </row>
    <row r="9" spans="1:4" ht="16.149999999999999">
      <c r="A9" s="2" t="s">
        <v>169</v>
      </c>
      <c r="B9" s="17"/>
      <c r="C9" s="17"/>
      <c r="D9" s="17"/>
    </row>
    <row r="10" spans="1:4" ht="16.149999999999999">
      <c r="A10" s="2" t="s">
        <v>162</v>
      </c>
      <c r="B10" s="17"/>
      <c r="C10" s="17"/>
      <c r="D10" s="17"/>
    </row>
    <row r="11" spans="1:4" ht="16.149999999999999">
      <c r="A11" s="17"/>
      <c r="B11" s="17"/>
      <c r="C11" s="17"/>
      <c r="D11" s="17"/>
    </row>
    <row r="12" spans="1:4" ht="16.149999999999999">
      <c r="A12" s="17"/>
      <c r="B12" s="17"/>
      <c r="C12" s="17"/>
      <c r="D12" s="17"/>
    </row>
    <row r="13" spans="1:4" ht="46.5" customHeight="1">
      <c r="A13" s="188" t="s">
        <v>170</v>
      </c>
      <c r="B13" s="188"/>
      <c r="C13" s="188"/>
      <c r="D13" s="188"/>
    </row>
    <row r="14" spans="1:4" ht="16.149999999999999">
      <c r="A14" s="10" t="s">
        <v>22</v>
      </c>
      <c r="B14" s="10" t="s">
        <v>3</v>
      </c>
      <c r="C14" s="10" t="s">
        <v>159</v>
      </c>
      <c r="D14" s="10" t="s">
        <v>5</v>
      </c>
    </row>
    <row r="15" spans="1:4" ht="16.149999999999999">
      <c r="A15" s="10" t="s">
        <v>114</v>
      </c>
      <c r="B15" s="106">
        <v>48</v>
      </c>
      <c r="C15" s="107">
        <v>31.25</v>
      </c>
      <c r="D15" s="107">
        <v>68.75</v>
      </c>
    </row>
    <row r="16" spans="1:4" ht="16.149999999999999">
      <c r="A16" s="10" t="s">
        <v>23</v>
      </c>
      <c r="B16" s="106">
        <v>7155</v>
      </c>
      <c r="C16" s="107">
        <v>24.612159329140461</v>
      </c>
      <c r="D16" s="107">
        <v>75.387840670859546</v>
      </c>
    </row>
    <row r="17" spans="1:4" ht="16.149999999999999">
      <c r="A17" s="10" t="s">
        <v>115</v>
      </c>
      <c r="B17" s="106">
        <v>161</v>
      </c>
      <c r="C17" s="107">
        <v>24.22360248447205</v>
      </c>
      <c r="D17" s="107">
        <v>75.776397515527947</v>
      </c>
    </row>
    <row r="18" spans="1:4" ht="16.149999999999999">
      <c r="A18" s="10" t="s">
        <v>116</v>
      </c>
      <c r="B18" s="106">
        <v>7035</v>
      </c>
      <c r="C18" s="107">
        <v>19.928926794598436</v>
      </c>
      <c r="D18" s="107">
        <v>80.071073205401561</v>
      </c>
    </row>
    <row r="19" spans="1:4" ht="16.149999999999999">
      <c r="A19" s="10" t="s">
        <v>117</v>
      </c>
      <c r="B19" s="106">
        <v>854</v>
      </c>
      <c r="C19" s="107">
        <v>18.149882903981265</v>
      </c>
      <c r="D19" s="107">
        <v>81.850117096018735</v>
      </c>
    </row>
    <row r="20" spans="1:4" ht="16.149999999999999">
      <c r="A20" s="10" t="s">
        <v>3</v>
      </c>
      <c r="B20" s="106">
        <v>15253</v>
      </c>
      <c r="C20" s="107">
        <v>22.107126466924541</v>
      </c>
      <c r="D20" s="107">
        <v>77.892873533075459</v>
      </c>
    </row>
    <row r="21" spans="1:4" ht="16.149999999999999">
      <c r="A21" s="2" t="s">
        <v>169</v>
      </c>
      <c r="B21" s="17"/>
      <c r="C21" s="17"/>
      <c r="D21" s="17"/>
    </row>
    <row r="22" spans="1:4" ht="16.149999999999999">
      <c r="A22" s="2" t="s">
        <v>162</v>
      </c>
      <c r="B22" s="17"/>
      <c r="C22" s="17"/>
      <c r="D22" s="17"/>
    </row>
    <row r="23" spans="1:4" ht="16.149999999999999">
      <c r="A23" s="17"/>
      <c r="B23" s="17"/>
      <c r="C23" s="17"/>
      <c r="D23" s="17"/>
    </row>
    <row r="24" spans="1:4" ht="16.149999999999999">
      <c r="A24" s="17"/>
      <c r="B24" s="17"/>
      <c r="C24" s="17"/>
      <c r="D24" s="17"/>
    </row>
    <row r="25" spans="1:4" ht="46.5" customHeight="1">
      <c r="A25" s="188" t="s">
        <v>171</v>
      </c>
      <c r="B25" s="188"/>
      <c r="C25" s="188"/>
      <c r="D25" s="188"/>
    </row>
    <row r="26" spans="1:4" ht="16.149999999999999">
      <c r="A26" s="10" t="s">
        <v>22</v>
      </c>
      <c r="B26" s="10" t="s">
        <v>3</v>
      </c>
      <c r="C26" s="10" t="s">
        <v>159</v>
      </c>
      <c r="D26" s="10" t="s">
        <v>5</v>
      </c>
    </row>
    <row r="27" spans="1:4" ht="16.149999999999999">
      <c r="A27" s="10" t="s">
        <v>114</v>
      </c>
      <c r="B27" s="106">
        <v>53</v>
      </c>
      <c r="C27" s="107">
        <v>26.415094339622641</v>
      </c>
      <c r="D27" s="107">
        <v>73.584905660377359</v>
      </c>
    </row>
    <row r="28" spans="1:4" ht="16.149999999999999">
      <c r="A28" s="10" t="s">
        <v>23</v>
      </c>
      <c r="B28" s="106">
        <v>6574</v>
      </c>
      <c r="C28" s="107">
        <v>24.292668086400973</v>
      </c>
      <c r="D28" s="107">
        <v>75.707331913599035</v>
      </c>
    </row>
    <row r="29" spans="1:4" ht="16.149999999999999">
      <c r="A29" s="10" t="s">
        <v>115</v>
      </c>
      <c r="B29" s="106">
        <v>123</v>
      </c>
      <c r="C29" s="107">
        <v>21.951219512195124</v>
      </c>
      <c r="D29" s="107">
        <v>78.048780487804876</v>
      </c>
    </row>
    <row r="30" spans="1:4" ht="16.149999999999999">
      <c r="A30" s="10" t="s">
        <v>116</v>
      </c>
      <c r="B30" s="106">
        <v>6140</v>
      </c>
      <c r="C30" s="107">
        <v>18.827361563517915</v>
      </c>
      <c r="D30" s="107">
        <v>81.172638436482075</v>
      </c>
    </row>
    <row r="31" spans="1:4" ht="16.149999999999999">
      <c r="A31" s="10" t="s">
        <v>117</v>
      </c>
      <c r="B31" s="106">
        <v>779</v>
      </c>
      <c r="C31" s="107">
        <v>18.485237483953789</v>
      </c>
      <c r="D31" s="107">
        <v>81.514762516046218</v>
      </c>
    </row>
    <row r="32" spans="1:4" ht="16.149999999999999">
      <c r="A32" s="10" t="s">
        <v>3</v>
      </c>
      <c r="B32" s="106">
        <v>13669</v>
      </c>
      <c r="C32" s="107">
        <v>21.493891286853465</v>
      </c>
      <c r="D32" s="107">
        <v>78.506108713146546</v>
      </c>
    </row>
    <row r="33" spans="1:4" ht="16.149999999999999">
      <c r="A33" s="2" t="s">
        <v>169</v>
      </c>
      <c r="B33" s="17"/>
      <c r="C33" s="17"/>
      <c r="D33" s="17"/>
    </row>
    <row r="34" spans="1:4" ht="16.149999999999999">
      <c r="A34" s="2" t="s">
        <v>162</v>
      </c>
      <c r="B34" s="17"/>
      <c r="C34" s="17"/>
      <c r="D34" s="17"/>
    </row>
  </sheetData>
  <mergeCells count="3">
    <mergeCell ref="A1:D1"/>
    <mergeCell ref="A13:D13"/>
    <mergeCell ref="A25:D2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C98CF-1EAC-4AE2-BED8-53A5B14DA90B}">
  <dimension ref="A1:H20"/>
  <sheetViews>
    <sheetView workbookViewId="0">
      <selection activeCell="J15" sqref="J15"/>
    </sheetView>
  </sheetViews>
  <sheetFormatPr defaultRowHeight="14.45"/>
  <sheetData>
    <row r="1" spans="1:8" ht="49.9" customHeight="1">
      <c r="A1" s="192" t="s">
        <v>172</v>
      </c>
      <c r="B1" s="192"/>
      <c r="C1" s="192"/>
      <c r="D1" s="192"/>
      <c r="E1" s="192"/>
      <c r="F1" s="192"/>
      <c r="G1" s="192"/>
      <c r="H1" s="192"/>
    </row>
    <row r="2" spans="1:8" ht="16.149999999999999">
      <c r="A2" s="64"/>
      <c r="B2" s="64"/>
      <c r="C2" s="64"/>
      <c r="D2" s="65" t="s">
        <v>173</v>
      </c>
      <c r="E2" s="66" t="s">
        <v>174</v>
      </c>
      <c r="F2" s="48"/>
      <c r="G2" s="48"/>
      <c r="H2" s="48"/>
    </row>
    <row r="3" spans="1:8" ht="16.149999999999999">
      <c r="A3" s="64"/>
      <c r="B3" s="64"/>
      <c r="C3" s="17"/>
      <c r="D3" s="67">
        <v>2013</v>
      </c>
      <c r="E3" s="68">
        <v>56.6</v>
      </c>
      <c r="F3" s="48"/>
      <c r="G3" s="48"/>
      <c r="H3" s="48"/>
    </row>
    <row r="4" spans="1:8" ht="16.149999999999999">
      <c r="A4" s="64"/>
      <c r="B4" s="64"/>
      <c r="C4" s="17"/>
      <c r="D4" s="68">
        <v>2014</v>
      </c>
      <c r="E4" s="92">
        <v>57</v>
      </c>
      <c r="F4" s="48"/>
      <c r="G4" s="48"/>
      <c r="H4" s="48"/>
    </row>
    <row r="5" spans="1:8" ht="16.149999999999999">
      <c r="A5" s="64"/>
      <c r="B5" s="64"/>
      <c r="C5" s="17"/>
      <c r="D5" s="68">
        <v>2015</v>
      </c>
      <c r="E5" s="68">
        <v>55.5</v>
      </c>
      <c r="F5" s="48"/>
      <c r="G5" s="48"/>
      <c r="H5" s="48"/>
    </row>
    <row r="6" spans="1:8" ht="16.149999999999999">
      <c r="A6" s="64"/>
      <c r="B6" s="64"/>
      <c r="C6" s="17"/>
      <c r="D6" s="68">
        <v>2016</v>
      </c>
      <c r="E6" s="68">
        <v>55.4</v>
      </c>
      <c r="F6" s="48"/>
      <c r="G6" s="48"/>
      <c r="H6" s="48"/>
    </row>
    <row r="7" spans="1:8" ht="16.149999999999999">
      <c r="A7" s="64"/>
      <c r="B7" s="64"/>
      <c r="C7" s="17"/>
      <c r="D7" s="68">
        <v>2017</v>
      </c>
      <c r="E7" s="68">
        <v>55.7</v>
      </c>
      <c r="F7" s="48"/>
      <c r="G7" s="48"/>
      <c r="H7" s="48"/>
    </row>
    <row r="8" spans="1:8" ht="16.149999999999999">
      <c r="A8" s="64"/>
      <c r="B8" s="64"/>
      <c r="C8" s="17"/>
      <c r="D8" s="68">
        <v>2018</v>
      </c>
      <c r="E8" s="68">
        <v>55.9</v>
      </c>
      <c r="F8" s="48"/>
      <c r="G8" s="48"/>
      <c r="H8" s="48"/>
    </row>
    <row r="9" spans="1:8" ht="16.149999999999999">
      <c r="A9" s="64"/>
      <c r="B9" s="64"/>
      <c r="C9" s="17"/>
      <c r="D9" s="68">
        <v>2019</v>
      </c>
      <c r="E9" s="68">
        <v>56.3</v>
      </c>
      <c r="F9" s="48"/>
      <c r="G9" s="48"/>
      <c r="H9" s="48"/>
    </row>
    <row r="10" spans="1:8" ht="16.149999999999999">
      <c r="A10" s="64"/>
      <c r="B10" s="64"/>
      <c r="C10" s="17"/>
      <c r="D10" s="68">
        <v>2020</v>
      </c>
      <c r="E10" s="68">
        <v>57.2</v>
      </c>
      <c r="F10" s="48"/>
      <c r="G10" s="48"/>
      <c r="H10" s="48"/>
    </row>
    <row r="11" spans="1:8" ht="16.149999999999999">
      <c r="A11" s="64"/>
      <c r="B11" s="64"/>
      <c r="C11" s="17"/>
      <c r="D11" s="68">
        <v>2021</v>
      </c>
      <c r="E11" s="92">
        <v>57</v>
      </c>
      <c r="F11" s="48"/>
      <c r="G11" s="48"/>
      <c r="H11" s="48"/>
    </row>
    <row r="12" spans="1:8" ht="16.149999999999999">
      <c r="A12" s="64"/>
      <c r="B12" s="64"/>
      <c r="C12" s="17"/>
      <c r="D12" s="68">
        <v>2022</v>
      </c>
      <c r="E12" s="68">
        <v>58.1</v>
      </c>
      <c r="F12" s="48"/>
      <c r="G12" s="48"/>
      <c r="H12" s="48"/>
    </row>
    <row r="13" spans="1:8" ht="30" customHeight="1">
      <c r="A13" s="189" t="s">
        <v>175</v>
      </c>
      <c r="B13" s="191"/>
      <c r="C13" s="191"/>
      <c r="D13" s="191"/>
      <c r="E13" s="191"/>
      <c r="F13" s="191"/>
      <c r="G13" s="191"/>
      <c r="H13" s="191"/>
    </row>
    <row r="14" spans="1:8" ht="30" customHeight="1">
      <c r="A14" s="189" t="s">
        <v>176</v>
      </c>
      <c r="B14" s="190"/>
      <c r="C14" s="190"/>
      <c r="D14" s="190"/>
      <c r="E14" s="190"/>
      <c r="F14" s="190"/>
      <c r="G14" s="190"/>
      <c r="H14" s="190"/>
    </row>
    <row r="15" spans="1:8">
      <c r="A15" s="189" t="s">
        <v>177</v>
      </c>
      <c r="B15" s="191"/>
      <c r="C15" s="191"/>
      <c r="D15" s="191"/>
      <c r="E15" s="191"/>
      <c r="F15" s="191"/>
      <c r="G15" s="191"/>
      <c r="H15" s="191"/>
    </row>
    <row r="19" spans="7:7">
      <c r="G19" s="94"/>
    </row>
    <row r="20" spans="7:7">
      <c r="G20" s="94"/>
    </row>
  </sheetData>
  <mergeCells count="4">
    <mergeCell ref="A14:H14"/>
    <mergeCell ref="A15:H15"/>
    <mergeCell ref="A1:H1"/>
    <mergeCell ref="A13:H1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0E543-9E2C-40B4-986B-304C1C8E4426}">
  <dimension ref="A1:E44"/>
  <sheetViews>
    <sheetView workbookViewId="0">
      <selection activeCell="C34" sqref="C34"/>
    </sheetView>
  </sheetViews>
  <sheetFormatPr defaultRowHeight="14.45"/>
  <cols>
    <col min="1" max="1" width="36.85546875" customWidth="1"/>
    <col min="2" max="5" width="31" customWidth="1"/>
  </cols>
  <sheetData>
    <row r="1" spans="1:5" ht="16.149999999999999">
      <c r="A1" s="184" t="s">
        <v>178</v>
      </c>
      <c r="B1" s="184"/>
      <c r="C1" s="184"/>
      <c r="D1" s="184"/>
      <c r="E1" s="184"/>
    </row>
    <row r="2" spans="1:5" ht="16.149999999999999">
      <c r="A2" s="161" t="s">
        <v>88</v>
      </c>
      <c r="B2" s="161" t="s">
        <v>89</v>
      </c>
      <c r="C2" s="161"/>
      <c r="D2" s="161"/>
      <c r="E2" s="161"/>
    </row>
    <row r="3" spans="1:5" ht="32.450000000000003">
      <c r="A3" s="161"/>
      <c r="B3" s="10" t="s">
        <v>179</v>
      </c>
      <c r="C3" s="135" t="s">
        <v>180</v>
      </c>
      <c r="D3" s="10" t="s">
        <v>181</v>
      </c>
      <c r="E3" s="10" t="s">
        <v>182</v>
      </c>
    </row>
    <row r="4" spans="1:5" ht="16.149999999999999">
      <c r="A4" s="11" t="s">
        <v>93</v>
      </c>
      <c r="B4" s="15">
        <v>98.389021363113528</v>
      </c>
      <c r="C4" s="15">
        <v>0.6707264881267615</v>
      </c>
      <c r="D4" s="15">
        <v>0.66236243775329096</v>
      </c>
      <c r="E4" s="15">
        <v>0.27788971100642584</v>
      </c>
    </row>
    <row r="5" spans="1:5" ht="16.149999999999999">
      <c r="A5" s="10" t="s">
        <v>94</v>
      </c>
      <c r="B5" s="16">
        <v>95.916531875732048</v>
      </c>
      <c r="C5" s="16">
        <v>1.1193457526911708</v>
      </c>
      <c r="D5" s="16">
        <v>2.3596547492888615</v>
      </c>
      <c r="E5" s="16">
        <v>0.6044676222879134</v>
      </c>
    </row>
    <row r="6" spans="1:5" ht="16.149999999999999">
      <c r="A6" s="10" t="s">
        <v>95</v>
      </c>
      <c r="B6" s="16">
        <v>97.975772491730353</v>
      </c>
      <c r="C6" s="16">
        <v>1.2266163902593223</v>
      </c>
      <c r="D6" s="16">
        <v>0.48742901656186144</v>
      </c>
      <c r="E6" s="16">
        <v>0.31018210144845726</v>
      </c>
    </row>
    <row r="7" spans="1:5" ht="16.149999999999999">
      <c r="A7" s="10" t="s">
        <v>96</v>
      </c>
      <c r="B7" s="16">
        <v>99.126006068324301</v>
      </c>
      <c r="C7" s="16">
        <v>0.26808063456984038</v>
      </c>
      <c r="D7" s="16">
        <v>0.41892067162113722</v>
      </c>
      <c r="E7" s="16">
        <v>0.18699262548471532</v>
      </c>
    </row>
    <row r="8" spans="1:5" ht="16.149999999999999">
      <c r="A8" s="10" t="s">
        <v>97</v>
      </c>
      <c r="B8" s="16">
        <v>99.008571436514927</v>
      </c>
      <c r="C8" s="16">
        <v>0.42982292741108141</v>
      </c>
      <c r="D8" s="16">
        <v>0.3722722508431035</v>
      </c>
      <c r="E8" s="16">
        <v>0.18933338523088386</v>
      </c>
    </row>
    <row r="9" spans="1:5" ht="16.149999999999999">
      <c r="A9" s="10" t="s">
        <v>98</v>
      </c>
      <c r="B9" s="16">
        <v>98.645990821637383</v>
      </c>
      <c r="C9" s="16">
        <v>0.48478523612653474</v>
      </c>
      <c r="D9" s="16">
        <v>0.57219821338578114</v>
      </c>
      <c r="E9" s="16">
        <v>0.29702572885029638</v>
      </c>
    </row>
    <row r="10" spans="1:5" ht="16.149999999999999">
      <c r="A10" s="12" t="s">
        <v>175</v>
      </c>
      <c r="B10" s="17"/>
      <c r="C10" s="17"/>
      <c r="D10" s="17"/>
      <c r="E10" s="17"/>
    </row>
    <row r="11" spans="1:5" ht="16.149999999999999">
      <c r="A11" s="12" t="s">
        <v>183</v>
      </c>
      <c r="B11" s="17"/>
      <c r="C11" s="17"/>
      <c r="D11" s="17"/>
      <c r="E11" s="17"/>
    </row>
    <row r="12" spans="1:5" ht="16.149999999999999">
      <c r="A12" s="17"/>
      <c r="B12" s="17"/>
      <c r="C12" s="17"/>
      <c r="D12" s="17"/>
      <c r="E12" s="17"/>
    </row>
    <row r="13" spans="1:5" ht="16.149999999999999">
      <c r="A13" s="61"/>
      <c r="B13" s="17"/>
      <c r="C13" s="17"/>
      <c r="D13" s="17"/>
      <c r="E13" s="17"/>
    </row>
    <row r="14" spans="1:5" ht="16.149999999999999">
      <c r="A14" s="2"/>
      <c r="B14" s="17"/>
      <c r="C14" s="17"/>
      <c r="D14" s="17"/>
      <c r="E14" s="17"/>
    </row>
    <row r="17" spans="1:5" ht="16.149999999999999">
      <c r="A17" s="184" t="s">
        <v>184</v>
      </c>
      <c r="B17" s="184"/>
      <c r="C17" s="184"/>
      <c r="D17" s="184"/>
      <c r="E17" s="184"/>
    </row>
    <row r="18" spans="1:5" ht="16.149999999999999">
      <c r="A18" s="161" t="s">
        <v>88</v>
      </c>
      <c r="B18" s="161" t="s">
        <v>89</v>
      </c>
      <c r="C18" s="161"/>
      <c r="D18" s="161"/>
      <c r="E18" s="161"/>
    </row>
    <row r="19" spans="1:5" ht="32.450000000000003">
      <c r="A19" s="161"/>
      <c r="B19" s="10" t="s">
        <v>179</v>
      </c>
      <c r="C19" s="135" t="s">
        <v>180</v>
      </c>
      <c r="D19" s="10" t="s">
        <v>181</v>
      </c>
      <c r="E19" s="10" t="s">
        <v>182</v>
      </c>
    </row>
    <row r="20" spans="1:5" ht="16.149999999999999">
      <c r="A20" s="11" t="s">
        <v>93</v>
      </c>
      <c r="B20" s="15">
        <v>98.311660148509304</v>
      </c>
      <c r="C20" s="15">
        <v>0.6939033418331102</v>
      </c>
      <c r="D20" s="15">
        <v>0.73708769227317938</v>
      </c>
      <c r="E20" s="15">
        <v>0.25734881738441173</v>
      </c>
    </row>
    <row r="21" spans="1:5" ht="16.149999999999999">
      <c r="A21" s="10" t="s">
        <v>94</v>
      </c>
      <c r="B21" s="16">
        <v>95.448681612947368</v>
      </c>
      <c r="C21" s="16">
        <v>1.1043568343073826</v>
      </c>
      <c r="D21" s="16">
        <v>2.8266974192581591</v>
      </c>
      <c r="E21" s="16">
        <v>0.6202641334870963</v>
      </c>
    </row>
    <row r="22" spans="1:5" ht="16.149999999999999">
      <c r="A22" s="10" t="s">
        <v>95</v>
      </c>
      <c r="B22" s="16">
        <v>97.939165771380161</v>
      </c>
      <c r="C22" s="16">
        <v>1.243131966754085</v>
      </c>
      <c r="D22" s="16">
        <v>0.5382162237663648</v>
      </c>
      <c r="E22" s="16">
        <v>0.27948603809939049</v>
      </c>
    </row>
    <row r="23" spans="1:5" ht="16.149999999999999">
      <c r="A23" s="10" t="s">
        <v>96</v>
      </c>
      <c r="B23" s="16">
        <v>99.161143617758796</v>
      </c>
      <c r="C23" s="16">
        <v>0.26988000491231129</v>
      </c>
      <c r="D23" s="16">
        <v>0.40962337626323653</v>
      </c>
      <c r="E23" s="16">
        <v>0.15935300106565461</v>
      </c>
    </row>
    <row r="24" spans="1:5" ht="16.149999999999999">
      <c r="A24" s="10" t="s">
        <v>97</v>
      </c>
      <c r="B24" s="16">
        <v>98.951829338858914</v>
      </c>
      <c r="C24" s="16">
        <v>0.48468249025950766</v>
      </c>
      <c r="D24" s="16">
        <v>0.3937528587725051</v>
      </c>
      <c r="E24" s="16">
        <v>0.16973531210907147</v>
      </c>
    </row>
    <row r="25" spans="1:5" ht="16.149999999999999">
      <c r="A25" s="10" t="s">
        <v>98</v>
      </c>
      <c r="B25" s="16">
        <v>98.635444376012828</v>
      </c>
      <c r="C25" s="16">
        <v>0.50755878203364213</v>
      </c>
      <c r="D25" s="16">
        <v>0.5892399285399168</v>
      </c>
      <c r="E25" s="16">
        <v>0.26775691341361674</v>
      </c>
    </row>
    <row r="26" spans="1:5" ht="16.149999999999999">
      <c r="A26" s="12" t="s">
        <v>175</v>
      </c>
      <c r="B26" s="17"/>
      <c r="C26" s="17"/>
      <c r="D26" s="17"/>
      <c r="E26" s="17"/>
    </row>
    <row r="27" spans="1:5" ht="16.149999999999999">
      <c r="A27" s="12" t="s">
        <v>183</v>
      </c>
      <c r="B27" s="17"/>
      <c r="C27" s="17"/>
      <c r="D27" s="17"/>
      <c r="E27" s="17"/>
    </row>
    <row r="28" spans="1:5" ht="16.149999999999999">
      <c r="A28" s="61"/>
      <c r="B28" s="17"/>
      <c r="C28" s="17"/>
      <c r="D28" s="17"/>
      <c r="E28" s="17"/>
    </row>
    <row r="29" spans="1:5" ht="16.149999999999999">
      <c r="A29" s="2"/>
      <c r="B29" s="17"/>
      <c r="C29" s="17"/>
      <c r="D29" s="17"/>
      <c r="E29" s="17"/>
    </row>
    <row r="32" spans="1:5" ht="16.149999999999999">
      <c r="A32" s="184" t="s">
        <v>185</v>
      </c>
      <c r="B32" s="184"/>
      <c r="C32" s="184"/>
      <c r="D32" s="184"/>
      <c r="E32" s="184"/>
    </row>
    <row r="33" spans="1:5" ht="16.149999999999999">
      <c r="A33" s="161" t="s">
        <v>88</v>
      </c>
      <c r="B33" s="161" t="s">
        <v>89</v>
      </c>
      <c r="C33" s="161"/>
      <c r="D33" s="161"/>
      <c r="E33" s="161"/>
    </row>
    <row r="34" spans="1:5" ht="32.450000000000003">
      <c r="A34" s="161"/>
      <c r="B34" s="10" t="s">
        <v>179</v>
      </c>
      <c r="C34" s="135" t="s">
        <v>180</v>
      </c>
      <c r="D34" s="10" t="s">
        <v>181</v>
      </c>
      <c r="E34" s="10" t="s">
        <v>182</v>
      </c>
    </row>
    <row r="35" spans="1:5" ht="16.149999999999999">
      <c r="A35" s="11" t="s">
        <v>93</v>
      </c>
      <c r="B35" s="15">
        <v>98.426508245791865</v>
      </c>
      <c r="C35" s="15">
        <v>0.64016013168338071</v>
      </c>
      <c r="D35" s="15">
        <v>0.72187568165029481</v>
      </c>
      <c r="E35" s="15">
        <v>0.21145594087445538</v>
      </c>
    </row>
    <row r="36" spans="1:5" ht="16.149999999999999">
      <c r="A36" s="10" t="s">
        <v>94</v>
      </c>
      <c r="B36" s="16">
        <v>95.418779098117014</v>
      </c>
      <c r="C36" s="16">
        <v>1.0293302339872685</v>
      </c>
      <c r="D36" s="16">
        <v>3.0586003513482822</v>
      </c>
      <c r="E36" s="16">
        <v>0.49329031654743538</v>
      </c>
    </row>
    <row r="37" spans="1:5" ht="16.149999999999999">
      <c r="A37" s="10" t="s">
        <v>95</v>
      </c>
      <c r="B37" s="16">
        <v>98.086834661199489</v>
      </c>
      <c r="C37" s="16">
        <v>1.1484960942568707</v>
      </c>
      <c r="D37" s="16">
        <v>0.52941634443204522</v>
      </c>
      <c r="E37" s="16">
        <v>0.23525290011159267</v>
      </c>
    </row>
    <row r="38" spans="1:5" ht="16.149999999999999">
      <c r="A38" s="10" t="s">
        <v>96</v>
      </c>
      <c r="B38" s="16">
        <v>99.247879523888258</v>
      </c>
      <c r="C38" s="16">
        <v>0.24193287835508448</v>
      </c>
      <c r="D38" s="16">
        <v>0.36936099692310032</v>
      </c>
      <c r="E38" s="16">
        <v>0.14082660083355664</v>
      </c>
    </row>
    <row r="39" spans="1:5" ht="16.149999999999999">
      <c r="A39" s="10" t="s">
        <v>97</v>
      </c>
      <c r="B39" s="16">
        <v>99.052577671560257</v>
      </c>
      <c r="C39" s="16">
        <v>0.47477808125640153</v>
      </c>
      <c r="D39" s="16">
        <v>0.34248036872652782</v>
      </c>
      <c r="E39" s="16">
        <v>0.13016387845681121</v>
      </c>
    </row>
    <row r="40" spans="1:5" ht="16.149999999999999">
      <c r="A40" s="10" t="s">
        <v>98</v>
      </c>
      <c r="B40" s="16">
        <v>98.700994327429285</v>
      </c>
      <c r="C40" s="16">
        <v>0.522119553659394</v>
      </c>
      <c r="D40" s="16">
        <v>0.5564067063934689</v>
      </c>
      <c r="E40" s="16">
        <v>0.22047941251784886</v>
      </c>
    </row>
    <row r="41" spans="1:5" ht="16.149999999999999">
      <c r="A41" s="12" t="s">
        <v>175</v>
      </c>
      <c r="B41" s="17"/>
      <c r="C41" s="17"/>
      <c r="D41" s="17"/>
      <c r="E41" s="17"/>
    </row>
    <row r="42" spans="1:5" ht="16.149999999999999">
      <c r="A42" s="12" t="s">
        <v>183</v>
      </c>
      <c r="B42" s="17"/>
      <c r="C42" s="17"/>
      <c r="D42" s="17"/>
      <c r="E42" s="17"/>
    </row>
    <row r="43" spans="1:5" ht="16.149999999999999">
      <c r="A43" s="61"/>
      <c r="B43" s="17"/>
      <c r="C43" s="17"/>
      <c r="D43" s="17"/>
      <c r="E43" s="17"/>
    </row>
    <row r="44" spans="1:5" ht="16.149999999999999">
      <c r="A44" s="2"/>
      <c r="B44" s="17"/>
      <c r="C44" s="17"/>
      <c r="D44" s="17"/>
      <c r="E44" s="17"/>
    </row>
  </sheetData>
  <mergeCells count="9">
    <mergeCell ref="A32:E32"/>
    <mergeCell ref="A33:A34"/>
    <mergeCell ref="B33:E33"/>
    <mergeCell ref="A1:E1"/>
    <mergeCell ref="A2:A3"/>
    <mergeCell ref="B2:E2"/>
    <mergeCell ref="A17:E17"/>
    <mergeCell ref="A18:A19"/>
    <mergeCell ref="B18:E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A4076-57F3-43CE-8CA0-5A2AB393E107}">
  <dimension ref="A1:D55"/>
  <sheetViews>
    <sheetView workbookViewId="0">
      <selection activeCell="C4" sqref="C4"/>
    </sheetView>
  </sheetViews>
  <sheetFormatPr defaultRowHeight="14.45"/>
  <cols>
    <col min="1" max="1" width="64.140625" customWidth="1"/>
    <col min="3" max="3" width="12.5703125" customWidth="1"/>
    <col min="4" max="4" width="19.85546875" customWidth="1"/>
  </cols>
  <sheetData>
    <row r="1" spans="1:4" ht="55.15" customHeight="1">
      <c r="A1" s="154" t="s">
        <v>20</v>
      </c>
      <c r="B1" s="154"/>
      <c r="C1" s="154"/>
      <c r="D1" s="154"/>
    </row>
    <row r="2" spans="1:4" ht="16.149999999999999" customHeight="1">
      <c r="A2" s="155" t="s">
        <v>21</v>
      </c>
      <c r="B2" s="155" t="s">
        <v>3</v>
      </c>
      <c r="C2" s="155" t="s">
        <v>22</v>
      </c>
      <c r="D2" s="155"/>
    </row>
    <row r="3" spans="1:4" ht="16.149999999999999" customHeight="1">
      <c r="A3" s="155"/>
      <c r="B3" s="155"/>
      <c r="C3" s="101" t="s">
        <v>23</v>
      </c>
      <c r="D3" s="101" t="s">
        <v>24</v>
      </c>
    </row>
    <row r="4" spans="1:4" ht="16.149999999999999">
      <c r="A4" s="65" t="s">
        <v>25</v>
      </c>
      <c r="B4" s="31">
        <v>31.467765062606741</v>
      </c>
      <c r="C4" s="31">
        <v>41.300493858427252</v>
      </c>
      <c r="D4" s="31">
        <v>22.941293006669749</v>
      </c>
    </row>
    <row r="5" spans="1:4" ht="30.6" customHeight="1">
      <c r="A5" s="133" t="s">
        <v>26</v>
      </c>
      <c r="B5" s="31">
        <v>13.395376873407432</v>
      </c>
      <c r="C5" s="31">
        <v>17.983622472668948</v>
      </c>
      <c r="D5" s="31">
        <v>9.5093442514693258</v>
      </c>
    </row>
    <row r="6" spans="1:4" ht="16.149999999999999">
      <c r="A6" s="65" t="s">
        <v>27</v>
      </c>
      <c r="B6" s="31">
        <v>17.35179417862329</v>
      </c>
      <c r="C6" s="31">
        <v>22.915875226879404</v>
      </c>
      <c r="D6" s="31">
        <v>12.682427524268638</v>
      </c>
    </row>
    <row r="7" spans="1:4" ht="16.149999999999999">
      <c r="A7" s="65" t="s">
        <v>28</v>
      </c>
      <c r="B7" s="31">
        <v>14.742494954015324</v>
      </c>
      <c r="C7" s="31">
        <v>16.867164746106116</v>
      </c>
      <c r="D7" s="31">
        <v>12.662616390411412</v>
      </c>
    </row>
    <row r="8" spans="1:4" ht="16.149999999999999">
      <c r="A8" s="65" t="s">
        <v>29</v>
      </c>
      <c r="B8" s="31">
        <v>36.596860073246688</v>
      </c>
      <c r="C8" s="31">
        <v>42.459161706977333</v>
      </c>
      <c r="D8" s="31">
        <v>31.129895000990555</v>
      </c>
    </row>
    <row r="9" spans="1:4" ht="16.149999999999999">
      <c r="A9" s="65" t="s">
        <v>30</v>
      </c>
      <c r="B9" s="31">
        <v>1.295059958170842</v>
      </c>
      <c r="C9" s="31">
        <v>1.6884048794901019</v>
      </c>
      <c r="D9" s="31">
        <v>0.97074555900416026</v>
      </c>
    </row>
    <row r="10" spans="1:4" ht="16.149999999999999">
      <c r="A10" s="65" t="s">
        <v>31</v>
      </c>
      <c r="B10" s="31">
        <v>32.548199428273954</v>
      </c>
      <c r="C10" s="31">
        <v>38.109408636190963</v>
      </c>
      <c r="D10" s="31">
        <v>27.51766492768936</v>
      </c>
    </row>
    <row r="11" spans="1:4" ht="16.149999999999999">
      <c r="A11" s="65" t="s">
        <v>32</v>
      </c>
      <c r="B11" s="31">
        <v>44.861315335226905</v>
      </c>
      <c r="C11" s="31">
        <v>56.445485627453458</v>
      </c>
      <c r="D11" s="31">
        <v>34.841180743577894</v>
      </c>
    </row>
    <row r="12" spans="1:4" ht="16.149999999999999">
      <c r="A12" s="65" t="s">
        <v>33</v>
      </c>
      <c r="B12" s="32">
        <v>47.578384006283507</v>
      </c>
      <c r="C12" s="32">
        <v>56.171119834536327</v>
      </c>
      <c r="D12" s="32">
        <v>39.709766888991609</v>
      </c>
    </row>
    <row r="13" spans="1:4" ht="16.149999999999999">
      <c r="A13" s="65" t="s">
        <v>34</v>
      </c>
      <c r="B13" s="32">
        <v>23.03160932662362</v>
      </c>
      <c r="C13" s="32">
        <v>30.98645055084209</v>
      </c>
      <c r="D13" s="32">
        <v>16.326025226177109</v>
      </c>
    </row>
    <row r="14" spans="1:4" ht="16.149999999999999">
      <c r="A14" s="12" t="s">
        <v>35</v>
      </c>
      <c r="B14" s="17"/>
      <c r="C14" s="17"/>
      <c r="D14" s="17"/>
    </row>
    <row r="15" spans="1:4" ht="16.149999999999999">
      <c r="A15" s="12" t="s">
        <v>36</v>
      </c>
      <c r="B15" s="17"/>
      <c r="C15" s="17"/>
      <c r="D15" s="17"/>
    </row>
    <row r="16" spans="1:4" ht="16.149999999999999">
      <c r="A16" s="12"/>
      <c r="B16" s="17"/>
      <c r="C16" s="17"/>
      <c r="D16" s="17"/>
    </row>
    <row r="17" spans="1:4" ht="16.149999999999999">
      <c r="A17" s="17"/>
      <c r="B17" s="17"/>
      <c r="C17" s="17"/>
      <c r="D17" s="17"/>
    </row>
    <row r="18" spans="1:4" ht="58.5" customHeight="1">
      <c r="A18" s="154" t="s">
        <v>37</v>
      </c>
      <c r="B18" s="154"/>
      <c r="C18" s="154"/>
      <c r="D18" s="154"/>
    </row>
    <row r="19" spans="1:4" ht="16.149999999999999">
      <c r="A19" s="155" t="s">
        <v>21</v>
      </c>
      <c r="B19" s="155" t="s">
        <v>3</v>
      </c>
      <c r="C19" s="155" t="s">
        <v>22</v>
      </c>
      <c r="D19" s="155"/>
    </row>
    <row r="20" spans="1:4" ht="16.149999999999999">
      <c r="A20" s="155"/>
      <c r="B20" s="155"/>
      <c r="C20" s="101" t="s">
        <v>23</v>
      </c>
      <c r="D20" s="101" t="s">
        <v>24</v>
      </c>
    </row>
    <row r="21" spans="1:4" ht="16.149999999999999">
      <c r="A21" s="65" t="s">
        <v>25</v>
      </c>
      <c r="B21" s="31">
        <v>30.752035324962051</v>
      </c>
      <c r="C21" s="31">
        <v>40.091604336498868</v>
      </c>
      <c r="D21" s="31">
        <v>22.048712271297052</v>
      </c>
    </row>
    <row r="22" spans="1:4" ht="32.450000000000003">
      <c r="A22" s="133" t="s">
        <v>26</v>
      </c>
      <c r="B22" s="31">
        <v>13.01504070649924</v>
      </c>
      <c r="C22" s="31">
        <v>17.306076140852173</v>
      </c>
      <c r="D22" s="31">
        <v>9.1997269715484364</v>
      </c>
    </row>
    <row r="23" spans="1:4" ht="16.149999999999999">
      <c r="A23" s="65" t="s">
        <v>27</v>
      </c>
      <c r="B23" s="31">
        <v>16.686444965732946</v>
      </c>
      <c r="C23" s="31">
        <v>22.0291621144634</v>
      </c>
      <c r="D23" s="31">
        <v>11.949989178750394</v>
      </c>
    </row>
    <row r="24" spans="1:4" ht="16.149999999999999">
      <c r="A24" s="65" t="s">
        <v>28</v>
      </c>
      <c r="B24" s="31">
        <v>14.233015960627386</v>
      </c>
      <c r="C24" s="31">
        <v>16.125304647449365</v>
      </c>
      <c r="D24" s="31">
        <v>12.194715900577688</v>
      </c>
    </row>
    <row r="25" spans="1:4" ht="16.149999999999999">
      <c r="A25" s="65" t="s">
        <v>29</v>
      </c>
      <c r="B25" s="31">
        <v>38.489489903868268</v>
      </c>
      <c r="C25" s="31">
        <v>43.873434742415327</v>
      </c>
      <c r="D25" s="31">
        <v>32.693492266968555</v>
      </c>
    </row>
    <row r="26" spans="1:4" ht="16.149999999999999">
      <c r="A26" s="65" t="s">
        <v>30</v>
      </c>
      <c r="B26" s="31">
        <v>1.1876178648636218</v>
      </c>
      <c r="C26" s="31">
        <v>1.4896209765526516</v>
      </c>
      <c r="D26" s="31">
        <v>0.88234804468343686</v>
      </c>
    </row>
    <row r="27" spans="1:4" ht="16.149999999999999">
      <c r="A27" s="65" t="s">
        <v>31</v>
      </c>
      <c r="B27" s="31">
        <v>33.444643760636588</v>
      </c>
      <c r="C27" s="31">
        <v>38.917135893772581</v>
      </c>
      <c r="D27" s="31">
        <v>28.027036475935205</v>
      </c>
    </row>
    <row r="28" spans="1:4" ht="16.149999999999999">
      <c r="A28" s="65" t="s">
        <v>32</v>
      </c>
      <c r="B28" s="31">
        <v>43.768915873234896</v>
      </c>
      <c r="C28" s="31">
        <v>53.739810068072948</v>
      </c>
      <c r="D28" s="31">
        <v>34.37328316713004</v>
      </c>
    </row>
    <row r="29" spans="1:4" ht="16.149999999999999">
      <c r="A29" s="65" t="s">
        <v>33</v>
      </c>
      <c r="B29" s="32">
        <v>46.725541603422101</v>
      </c>
      <c r="C29" s="32">
        <v>54.256660223548195</v>
      </c>
      <c r="D29" s="32">
        <v>38.948174538432085</v>
      </c>
    </row>
    <row r="30" spans="1:4" ht="16.149999999999999">
      <c r="A30" s="65" t="s">
        <v>34</v>
      </c>
      <c r="B30" s="32">
        <v>16.618370820109469</v>
      </c>
      <c r="C30" s="32">
        <v>22.176233296915708</v>
      </c>
      <c r="D30" s="32">
        <v>11.676960727187973</v>
      </c>
    </row>
    <row r="31" spans="1:4" ht="16.149999999999999">
      <c r="A31" s="12" t="s">
        <v>35</v>
      </c>
      <c r="B31" s="17"/>
      <c r="C31" s="17"/>
      <c r="D31" s="17"/>
    </row>
    <row r="32" spans="1:4" ht="16.149999999999999">
      <c r="A32" s="12" t="s">
        <v>36</v>
      </c>
      <c r="B32" s="17"/>
      <c r="C32" s="17"/>
      <c r="D32" s="17"/>
    </row>
    <row r="33" spans="1:4" ht="16.149999999999999">
      <c r="A33" s="12"/>
      <c r="B33" s="17"/>
      <c r="C33" s="17"/>
      <c r="D33" s="17"/>
    </row>
    <row r="34" spans="1:4" ht="16.149999999999999">
      <c r="A34" s="17"/>
      <c r="B34" s="17"/>
      <c r="C34" s="17"/>
      <c r="D34" s="17"/>
    </row>
    <row r="35" spans="1:4" ht="59.25" customHeight="1">
      <c r="A35" s="154" t="s">
        <v>38</v>
      </c>
      <c r="B35" s="154"/>
      <c r="C35" s="154"/>
      <c r="D35" s="154"/>
    </row>
    <row r="36" spans="1:4" ht="16.149999999999999">
      <c r="A36" s="155" t="s">
        <v>21</v>
      </c>
      <c r="B36" s="155" t="s">
        <v>3</v>
      </c>
      <c r="C36" s="155" t="s">
        <v>22</v>
      </c>
      <c r="D36" s="155"/>
    </row>
    <row r="37" spans="1:4" ht="16.149999999999999">
      <c r="A37" s="155"/>
      <c r="B37" s="155"/>
      <c r="C37" s="101" t="s">
        <v>23</v>
      </c>
      <c r="D37" s="101" t="s">
        <v>24</v>
      </c>
    </row>
    <row r="38" spans="1:4" ht="16.149999999999999">
      <c r="A38" s="65" t="s">
        <v>25</v>
      </c>
      <c r="B38" s="31">
        <v>30.687453077643177</v>
      </c>
      <c r="C38" s="31">
        <v>40.295799897558474</v>
      </c>
      <c r="D38" s="31">
        <v>21.806427964477916</v>
      </c>
    </row>
    <row r="39" spans="1:4" ht="32.450000000000003">
      <c r="A39" s="133" t="s">
        <v>26</v>
      </c>
      <c r="B39" s="31">
        <v>12.721172294259949</v>
      </c>
      <c r="C39" s="31">
        <v>17.154686699675604</v>
      </c>
      <c r="D39" s="31">
        <v>8.7239040970359376</v>
      </c>
    </row>
    <row r="40" spans="1:4" ht="16.149999999999999">
      <c r="A40" s="65" t="s">
        <v>27</v>
      </c>
      <c r="B40" s="31">
        <v>16.521303908574392</v>
      </c>
      <c r="C40" s="31">
        <v>21.777360423424962</v>
      </c>
      <c r="D40" s="31">
        <v>11.75294490078142</v>
      </c>
    </row>
    <row r="41" spans="1:4" ht="16.149999999999999">
      <c r="A41" s="65" t="s">
        <v>28</v>
      </c>
      <c r="B41" s="31">
        <v>14.02619310229769</v>
      </c>
      <c r="C41" s="31">
        <v>16.072648113368619</v>
      </c>
      <c r="D41" s="31">
        <v>11.876239190922874</v>
      </c>
    </row>
    <row r="42" spans="1:4" ht="16.149999999999999">
      <c r="A42" s="65" t="s">
        <v>29</v>
      </c>
      <c r="B42" s="31">
        <v>37.056844407781924</v>
      </c>
      <c r="C42" s="31">
        <v>40.880570257811165</v>
      </c>
      <c r="D42" s="31">
        <v>32.468051783601858</v>
      </c>
    </row>
    <row r="43" spans="1:4" ht="16.149999999999999">
      <c r="A43" s="65" t="s">
        <v>30</v>
      </c>
      <c r="B43" s="31">
        <v>1.071451742962805</v>
      </c>
      <c r="C43" s="31">
        <v>1.2527744579136075</v>
      </c>
      <c r="D43" s="31">
        <v>0.88638597777370487</v>
      </c>
    </row>
    <row r="44" spans="1:4" ht="16.149999999999999">
      <c r="A44" s="65" t="s">
        <v>31</v>
      </c>
      <c r="B44" s="31">
        <v>31.640266565329824</v>
      </c>
      <c r="C44" s="31">
        <v>35.342325422571278</v>
      </c>
      <c r="D44" s="31">
        <v>27.639580799413515</v>
      </c>
    </row>
    <row r="45" spans="1:4" ht="16.149999999999999">
      <c r="A45" s="65" t="s">
        <v>32</v>
      </c>
      <c r="B45" s="31">
        <v>41.13781501700791</v>
      </c>
      <c r="C45" s="31">
        <v>51.105514768652895</v>
      </c>
      <c r="D45" s="31">
        <v>31.776604075376131</v>
      </c>
    </row>
    <row r="46" spans="1:4" ht="16.149999999999999">
      <c r="A46" s="65" t="s">
        <v>33</v>
      </c>
      <c r="B46" s="32">
        <v>44.559787192629599</v>
      </c>
      <c r="C46" s="32">
        <v>51.21009049001195</v>
      </c>
      <c r="D46" s="32">
        <v>37.324847131741613</v>
      </c>
    </row>
    <row r="47" spans="1:4" ht="16.149999999999999">
      <c r="A47" s="65" t="s">
        <v>34</v>
      </c>
      <c r="B47" s="32">
        <v>16.414714851099721</v>
      </c>
      <c r="C47" s="32">
        <v>21.267287007000171</v>
      </c>
      <c r="D47" s="32">
        <v>11.959546143721154</v>
      </c>
    </row>
    <row r="48" spans="1:4" ht="16.149999999999999">
      <c r="A48" s="12" t="s">
        <v>35</v>
      </c>
      <c r="B48" s="17"/>
      <c r="C48" s="17"/>
      <c r="D48" s="17"/>
    </row>
    <row r="49" spans="1:4" ht="16.149999999999999">
      <c r="A49" s="12" t="s">
        <v>36</v>
      </c>
      <c r="B49" s="17"/>
      <c r="C49" s="17"/>
      <c r="D49" s="17"/>
    </row>
    <row r="50" spans="1:4" ht="16.149999999999999">
      <c r="A50" s="12"/>
      <c r="B50" s="17"/>
      <c r="C50" s="17"/>
      <c r="D50" s="17"/>
    </row>
    <row r="51" spans="1:4" ht="16.149999999999999">
      <c r="A51" s="12"/>
      <c r="B51" s="17"/>
      <c r="C51" s="17"/>
      <c r="D51" s="17"/>
    </row>
    <row r="52" spans="1:4" ht="16.149999999999999">
      <c r="A52" s="12"/>
      <c r="B52" s="17"/>
      <c r="C52" s="17"/>
      <c r="D52" s="17"/>
    </row>
    <row r="53" spans="1:4" ht="16.149999999999999">
      <c r="A53" s="12"/>
      <c r="B53" s="17"/>
      <c r="C53" s="17"/>
      <c r="D53" s="17"/>
    </row>
    <row r="54" spans="1:4" ht="16.149999999999999">
      <c r="A54" s="12"/>
      <c r="B54" s="17"/>
      <c r="C54" s="17"/>
      <c r="D54" s="17"/>
    </row>
    <row r="55" spans="1:4" ht="16.149999999999999">
      <c r="A55" s="12"/>
      <c r="B55" s="17"/>
      <c r="C55" s="17"/>
      <c r="D55" s="17"/>
    </row>
  </sheetData>
  <mergeCells count="12">
    <mergeCell ref="A35:D35"/>
    <mergeCell ref="A36:A37"/>
    <mergeCell ref="B36:B37"/>
    <mergeCell ref="C36:D36"/>
    <mergeCell ref="A1:D1"/>
    <mergeCell ref="C2:D2"/>
    <mergeCell ref="A18:D18"/>
    <mergeCell ref="A19:A20"/>
    <mergeCell ref="B19:B20"/>
    <mergeCell ref="C19:D19"/>
    <mergeCell ref="A2:A3"/>
    <mergeCell ref="B2:B3"/>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DF007-670F-4844-95A6-C789D439696B}">
  <dimension ref="A1:F43"/>
  <sheetViews>
    <sheetView workbookViewId="0">
      <selection activeCell="H31" sqref="H31"/>
    </sheetView>
  </sheetViews>
  <sheetFormatPr defaultRowHeight="14.45"/>
  <cols>
    <col min="1" max="1" width="36.42578125" customWidth="1"/>
    <col min="2" max="3" width="27.5703125" customWidth="1"/>
    <col min="4" max="4" width="27.140625" customWidth="1"/>
    <col min="5" max="5" width="27.7109375" customWidth="1"/>
    <col min="6" max="6" width="27.5703125" customWidth="1"/>
  </cols>
  <sheetData>
    <row r="1" spans="1:6" ht="45.75" customHeight="1">
      <c r="A1" s="154" t="s">
        <v>186</v>
      </c>
      <c r="B1" s="154"/>
      <c r="C1" s="154"/>
      <c r="D1" s="154"/>
      <c r="E1" s="154"/>
      <c r="F1" s="154"/>
    </row>
    <row r="2" spans="1:6" ht="16.149999999999999">
      <c r="A2" s="161" t="s">
        <v>88</v>
      </c>
      <c r="B2" s="161" t="s">
        <v>2</v>
      </c>
      <c r="C2" s="161"/>
      <c r="D2" s="161"/>
      <c r="E2" s="161"/>
      <c r="F2" s="161"/>
    </row>
    <row r="3" spans="1:6" ht="16.149999999999999">
      <c r="A3" s="161"/>
      <c r="B3" s="10" t="s">
        <v>187</v>
      </c>
      <c r="C3" s="10" t="s">
        <v>188</v>
      </c>
      <c r="D3" s="10" t="s">
        <v>189</v>
      </c>
      <c r="E3" s="10" t="s">
        <v>190</v>
      </c>
      <c r="F3" s="10" t="s">
        <v>191</v>
      </c>
    </row>
    <row r="4" spans="1:6" ht="16.149999999999999">
      <c r="A4" s="11" t="s">
        <v>93</v>
      </c>
      <c r="B4" s="15">
        <v>33.981183461252783</v>
      </c>
      <c r="C4" s="15">
        <v>42.804801451601648</v>
      </c>
      <c r="D4" s="15">
        <v>45.305197765872563</v>
      </c>
      <c r="E4" s="15">
        <v>54.996815198426987</v>
      </c>
      <c r="F4" s="15">
        <v>73.897217574350947</v>
      </c>
    </row>
    <row r="5" spans="1:6" ht="16.149999999999999">
      <c r="A5" s="10" t="s">
        <v>94</v>
      </c>
      <c r="B5" s="16">
        <v>25.125069483046136</v>
      </c>
      <c r="C5" s="16">
        <v>35.783457691697095</v>
      </c>
      <c r="D5" s="16">
        <v>40.778805046016473</v>
      </c>
      <c r="E5" s="16">
        <v>49.453979020863137</v>
      </c>
      <c r="F5" s="16">
        <v>72.141743834234902</v>
      </c>
    </row>
    <row r="6" spans="1:6" ht="16.149999999999999">
      <c r="A6" s="10" t="s">
        <v>95</v>
      </c>
      <c r="B6" s="16">
        <v>39.559248554913296</v>
      </c>
      <c r="C6" s="16">
        <v>42.165595228874601</v>
      </c>
      <c r="D6" s="16">
        <v>44.302430412080689</v>
      </c>
      <c r="E6" s="16">
        <v>53.533556966522589</v>
      </c>
      <c r="F6" s="16">
        <v>74.967601294231741</v>
      </c>
    </row>
    <row r="7" spans="1:6" ht="16.149999999999999">
      <c r="A7" s="10" t="s">
        <v>96</v>
      </c>
      <c r="B7" s="16">
        <v>48.07692307692308</v>
      </c>
      <c r="C7" s="16">
        <v>48.206791301030144</v>
      </c>
      <c r="D7" s="16">
        <v>46.908636814029563</v>
      </c>
      <c r="E7" s="16">
        <v>55.154005793182748</v>
      </c>
      <c r="F7" s="16">
        <v>72.990660289573142</v>
      </c>
    </row>
    <row r="8" spans="1:6" ht="16.149999999999999">
      <c r="A8" s="10" t="s">
        <v>97</v>
      </c>
      <c r="B8" s="16">
        <v>47.142857142857146</v>
      </c>
      <c r="C8" s="16">
        <v>47.85031847133758</v>
      </c>
      <c r="D8" s="16">
        <v>48.886852142033526</v>
      </c>
      <c r="E8" s="16">
        <v>58.798974463398153</v>
      </c>
      <c r="F8" s="16">
        <v>74.466491595642822</v>
      </c>
    </row>
    <row r="9" spans="1:6" ht="16.149999999999999">
      <c r="A9" s="10" t="s">
        <v>98</v>
      </c>
      <c r="B9" s="16">
        <v>34.150943396226417</v>
      </c>
      <c r="C9" s="16">
        <v>49.586776859504134</v>
      </c>
      <c r="D9" s="16">
        <v>49.58231723135993</v>
      </c>
      <c r="E9" s="16">
        <v>60.54504899109989</v>
      </c>
      <c r="F9" s="16">
        <v>75.842348135259854</v>
      </c>
    </row>
    <row r="10" spans="1:6" ht="16.149999999999999">
      <c r="A10" s="2" t="s">
        <v>175</v>
      </c>
      <c r="B10" s="17"/>
      <c r="C10" s="17"/>
      <c r="D10" s="17"/>
      <c r="E10" s="17"/>
      <c r="F10" s="17"/>
    </row>
    <row r="11" spans="1:6" ht="16.149999999999999">
      <c r="A11" s="2" t="s">
        <v>192</v>
      </c>
      <c r="B11" s="17"/>
      <c r="C11" s="17"/>
      <c r="D11" s="17"/>
      <c r="E11" s="17"/>
      <c r="F11" s="17"/>
    </row>
    <row r="12" spans="1:6" ht="16.149999999999999">
      <c r="A12" s="2"/>
      <c r="B12" s="17"/>
      <c r="C12" s="17"/>
      <c r="D12" s="17"/>
      <c r="E12" s="17"/>
      <c r="F12" s="17"/>
    </row>
    <row r="13" spans="1:6" ht="16.149999999999999">
      <c r="A13" s="2"/>
      <c r="B13" s="17"/>
      <c r="C13" s="17"/>
      <c r="D13" s="17"/>
      <c r="E13" s="17"/>
      <c r="F13" s="17"/>
    </row>
    <row r="16" spans="1:6" ht="45" customHeight="1">
      <c r="A16" s="154" t="s">
        <v>193</v>
      </c>
      <c r="B16" s="154"/>
      <c r="C16" s="154"/>
      <c r="D16" s="154"/>
      <c r="E16" s="154"/>
      <c r="F16" s="154"/>
    </row>
    <row r="17" spans="1:6" ht="16.149999999999999">
      <c r="A17" s="161" t="s">
        <v>88</v>
      </c>
      <c r="B17" s="161" t="s">
        <v>2</v>
      </c>
      <c r="C17" s="161"/>
      <c r="D17" s="161"/>
      <c r="E17" s="161"/>
      <c r="F17" s="161"/>
    </row>
    <row r="18" spans="1:6" ht="16.149999999999999">
      <c r="A18" s="161"/>
      <c r="B18" s="10" t="s">
        <v>187</v>
      </c>
      <c r="C18" s="10" t="s">
        <v>188</v>
      </c>
      <c r="D18" s="10" t="s">
        <v>189</v>
      </c>
      <c r="E18" s="10" t="s">
        <v>190</v>
      </c>
      <c r="F18" s="10" t="s">
        <v>191</v>
      </c>
    </row>
    <row r="19" spans="1:6" ht="16.149999999999999">
      <c r="A19" s="11" t="s">
        <v>93</v>
      </c>
      <c r="B19" s="15">
        <v>32.005141388174806</v>
      </c>
      <c r="C19" s="15">
        <v>40.723969173651348</v>
      </c>
      <c r="D19" s="15">
        <v>43.630111484778681</v>
      </c>
      <c r="E19" s="15">
        <v>54.137197503341618</v>
      </c>
      <c r="F19" s="15">
        <v>74.479365041409977</v>
      </c>
    </row>
    <row r="20" spans="1:6" ht="16.149999999999999">
      <c r="A20" s="10" t="s">
        <v>94</v>
      </c>
      <c r="B20" s="16">
        <v>22.227074235807859</v>
      </c>
      <c r="C20" s="16">
        <v>32.831891688604742</v>
      </c>
      <c r="D20" s="16">
        <v>38.215065797786885</v>
      </c>
      <c r="E20" s="16">
        <v>47.836011161543979</v>
      </c>
      <c r="F20" s="16">
        <v>71.139024335438066</v>
      </c>
    </row>
    <row r="21" spans="1:6" ht="16.149999999999999">
      <c r="A21" s="10" t="s">
        <v>95</v>
      </c>
      <c r="B21" s="16">
        <v>38.637632607481855</v>
      </c>
      <c r="C21" s="16">
        <v>40.232199976306127</v>
      </c>
      <c r="D21" s="16">
        <v>42.238467202599196</v>
      </c>
      <c r="E21" s="16">
        <v>52.218289673736948</v>
      </c>
      <c r="F21" s="16">
        <v>75.029485667401673</v>
      </c>
    </row>
    <row r="22" spans="1:6" ht="16.149999999999999">
      <c r="A22" s="10" t="s">
        <v>96</v>
      </c>
      <c r="B22" s="16">
        <v>45.472249269717622</v>
      </c>
      <c r="C22" s="16">
        <v>45.770826683689755</v>
      </c>
      <c r="D22" s="16">
        <v>45.825265783690682</v>
      </c>
      <c r="E22" s="16">
        <v>54.298996579874746</v>
      </c>
      <c r="F22" s="16">
        <v>73.810059506722624</v>
      </c>
    </row>
    <row r="23" spans="1:6" ht="16.149999999999999">
      <c r="A23" s="10" t="s">
        <v>97</v>
      </c>
      <c r="B23" s="16">
        <v>49.606299212598422</v>
      </c>
      <c r="C23" s="16">
        <v>50.189107413010589</v>
      </c>
      <c r="D23" s="16">
        <v>48.721084817867592</v>
      </c>
      <c r="E23" s="16">
        <v>59.159181134629812</v>
      </c>
      <c r="F23" s="16">
        <v>75.663699307616227</v>
      </c>
    </row>
    <row r="24" spans="1:6" ht="16.149999999999999">
      <c r="A24" s="10" t="s">
        <v>98</v>
      </c>
      <c r="B24" s="16">
        <v>32.904411764705884</v>
      </c>
      <c r="C24" s="16">
        <v>48.907563025210081</v>
      </c>
      <c r="D24" s="16">
        <v>48.62368200055986</v>
      </c>
      <c r="E24" s="16">
        <v>60.765316740944876</v>
      </c>
      <c r="F24" s="16">
        <v>76.585448288576174</v>
      </c>
    </row>
    <row r="25" spans="1:6" ht="16.149999999999999">
      <c r="A25" s="2" t="s">
        <v>175</v>
      </c>
      <c r="B25" s="17"/>
      <c r="C25" s="17"/>
      <c r="D25" s="17"/>
      <c r="E25" s="17"/>
      <c r="F25" s="17"/>
    </row>
    <row r="26" spans="1:6" ht="16.149999999999999">
      <c r="A26" s="2" t="s">
        <v>192</v>
      </c>
      <c r="B26" s="17"/>
      <c r="C26" s="17"/>
      <c r="D26" s="17"/>
      <c r="E26" s="17"/>
      <c r="F26" s="17"/>
    </row>
    <row r="27" spans="1:6" ht="16.149999999999999">
      <c r="A27" s="2"/>
      <c r="B27" s="17"/>
      <c r="C27" s="17"/>
      <c r="D27" s="17"/>
      <c r="E27" s="17"/>
      <c r="F27" s="17"/>
    </row>
    <row r="28" spans="1:6" ht="16.149999999999999">
      <c r="A28" s="2"/>
      <c r="B28" s="17"/>
      <c r="C28" s="17"/>
      <c r="D28" s="17"/>
      <c r="E28" s="17"/>
      <c r="F28" s="17"/>
    </row>
    <row r="31" spans="1:6" ht="48" customHeight="1">
      <c r="A31" s="154" t="s">
        <v>194</v>
      </c>
      <c r="B31" s="154"/>
      <c r="C31" s="154"/>
      <c r="D31" s="154"/>
      <c r="E31" s="154"/>
      <c r="F31" s="154"/>
    </row>
    <row r="32" spans="1:6" ht="16.149999999999999">
      <c r="A32" s="161" t="s">
        <v>88</v>
      </c>
      <c r="B32" s="161" t="s">
        <v>2</v>
      </c>
      <c r="C32" s="161"/>
      <c r="D32" s="161"/>
      <c r="E32" s="161"/>
      <c r="F32" s="161"/>
    </row>
    <row r="33" spans="1:6" ht="16.149999999999999">
      <c r="A33" s="161"/>
      <c r="B33" s="10" t="s">
        <v>187</v>
      </c>
      <c r="C33" s="10" t="s">
        <v>188</v>
      </c>
      <c r="D33" s="10" t="s">
        <v>189</v>
      </c>
      <c r="E33" s="10" t="s">
        <v>190</v>
      </c>
      <c r="F33" s="10" t="s">
        <v>191</v>
      </c>
    </row>
    <row r="34" spans="1:6" ht="16.149999999999999">
      <c r="A34" s="11" t="s">
        <v>93</v>
      </c>
      <c r="B34" s="15">
        <v>29.830062714950436</v>
      </c>
      <c r="C34" s="15">
        <v>40.32088242667335</v>
      </c>
      <c r="D34" s="15">
        <v>43.467022705768443</v>
      </c>
      <c r="E34" s="15">
        <v>54.401466380438372</v>
      </c>
      <c r="F34" s="15">
        <v>75.686453365253385</v>
      </c>
    </row>
    <row r="35" spans="1:6" ht="16.149999999999999">
      <c r="A35" s="10" t="s">
        <v>94</v>
      </c>
      <c r="B35" s="16">
        <v>17.775546070800903</v>
      </c>
      <c r="C35" s="16">
        <v>32.823982269917181</v>
      </c>
      <c r="D35" s="16">
        <v>37.526169767323111</v>
      </c>
      <c r="E35" s="16">
        <v>47.690819344128933</v>
      </c>
      <c r="F35" s="16">
        <v>71.123080449232177</v>
      </c>
    </row>
    <row r="36" spans="1:6" ht="16.149999999999999">
      <c r="A36" s="10" t="s">
        <v>95</v>
      </c>
      <c r="B36" s="16">
        <v>35.970435258691488</v>
      </c>
      <c r="C36" s="16">
        <v>39.342252545173501</v>
      </c>
      <c r="D36" s="16">
        <v>42.063446983144232</v>
      </c>
      <c r="E36" s="16">
        <v>51.955219240012774</v>
      </c>
      <c r="F36" s="16">
        <v>75.751689845388853</v>
      </c>
    </row>
    <row r="37" spans="1:6" ht="16.149999999999999">
      <c r="A37" s="10" t="s">
        <v>96</v>
      </c>
      <c r="B37" s="16">
        <v>43.734015345268546</v>
      </c>
      <c r="C37" s="16">
        <v>45.768201661737784</v>
      </c>
      <c r="D37" s="16">
        <v>45.343826119542811</v>
      </c>
      <c r="E37" s="16">
        <v>55.117364530387228</v>
      </c>
      <c r="F37" s="16">
        <v>75.378720133336884</v>
      </c>
    </row>
    <row r="38" spans="1:6" ht="16.149999999999999">
      <c r="A38" s="10" t="s">
        <v>97</v>
      </c>
      <c r="B38" s="16">
        <v>43.370786516853933</v>
      </c>
      <c r="C38" s="16">
        <v>48.94736842105263</v>
      </c>
      <c r="D38" s="16">
        <v>48.90553262533043</v>
      </c>
      <c r="E38" s="16">
        <v>59.237530125043989</v>
      </c>
      <c r="F38" s="16">
        <v>77.030225961068183</v>
      </c>
    </row>
    <row r="39" spans="1:6" ht="16.149999999999999">
      <c r="A39" s="10" t="s">
        <v>98</v>
      </c>
      <c r="B39" s="16">
        <v>34.968354430379748</v>
      </c>
      <c r="C39" s="16">
        <v>47.420147420147423</v>
      </c>
      <c r="D39" s="16">
        <v>49.02622038613945</v>
      </c>
      <c r="E39" s="16">
        <v>60.318233715611342</v>
      </c>
      <c r="F39" s="16">
        <v>77.753961570848958</v>
      </c>
    </row>
    <row r="40" spans="1:6" ht="16.149999999999999">
      <c r="A40" s="2" t="s">
        <v>175</v>
      </c>
      <c r="B40" s="17"/>
      <c r="C40" s="17"/>
      <c r="D40" s="17"/>
      <c r="E40" s="17"/>
      <c r="F40" s="17"/>
    </row>
    <row r="41" spans="1:6" ht="16.149999999999999">
      <c r="A41" s="2" t="s">
        <v>192</v>
      </c>
      <c r="B41" s="17"/>
      <c r="C41" s="17"/>
      <c r="D41" s="17"/>
      <c r="E41" s="17"/>
      <c r="F41" s="17"/>
    </row>
    <row r="42" spans="1:6" ht="16.149999999999999">
      <c r="A42" s="2"/>
      <c r="B42" s="17"/>
      <c r="C42" s="17"/>
      <c r="D42" s="17"/>
      <c r="E42" s="17"/>
      <c r="F42" s="17"/>
    </row>
    <row r="43" spans="1:6" ht="16.149999999999999">
      <c r="A43" s="2"/>
      <c r="B43" s="17"/>
      <c r="C43" s="17"/>
      <c r="D43" s="17"/>
      <c r="E43" s="17"/>
      <c r="F43" s="17"/>
    </row>
  </sheetData>
  <mergeCells count="9">
    <mergeCell ref="A31:F31"/>
    <mergeCell ref="A32:A33"/>
    <mergeCell ref="B32:F32"/>
    <mergeCell ref="A1:F1"/>
    <mergeCell ref="A2:A3"/>
    <mergeCell ref="B2:F2"/>
    <mergeCell ref="A16:F16"/>
    <mergeCell ref="A17:A18"/>
    <mergeCell ref="B17:F17"/>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C06BA-7943-4745-92D4-7DEC624F6EAC}">
  <dimension ref="A1:G13"/>
  <sheetViews>
    <sheetView workbookViewId="0">
      <selection activeCell="D17" sqref="D17"/>
    </sheetView>
  </sheetViews>
  <sheetFormatPr defaultRowHeight="14.45"/>
  <cols>
    <col min="1" max="1" width="24.28515625" customWidth="1"/>
    <col min="2" max="7" width="19" customWidth="1"/>
  </cols>
  <sheetData>
    <row r="1" spans="1:7" ht="25.9" customHeight="1">
      <c r="A1" s="193" t="s">
        <v>195</v>
      </c>
      <c r="B1" s="193"/>
      <c r="C1" s="193"/>
      <c r="D1" s="193"/>
      <c r="E1" s="193"/>
      <c r="F1" s="193"/>
      <c r="G1" s="193"/>
    </row>
    <row r="2" spans="1:7" ht="16.149999999999999">
      <c r="A2" s="18" t="s">
        <v>113</v>
      </c>
      <c r="B2" s="18" t="s">
        <v>93</v>
      </c>
      <c r="C2" s="18" t="s">
        <v>94</v>
      </c>
      <c r="D2" s="18" t="s">
        <v>95</v>
      </c>
      <c r="E2" s="18" t="s">
        <v>96</v>
      </c>
      <c r="F2" s="18" t="s">
        <v>97</v>
      </c>
      <c r="G2" s="18" t="s">
        <v>98</v>
      </c>
    </row>
    <row r="3" spans="1:7" ht="16.149999999999999">
      <c r="A3" s="18">
        <v>2013</v>
      </c>
      <c r="B3" s="62">
        <v>19.28</v>
      </c>
      <c r="C3" s="62">
        <v>26.5</v>
      </c>
      <c r="D3" s="62">
        <v>22.169999999999998</v>
      </c>
      <c r="E3" s="62">
        <v>16.099999999999998</v>
      </c>
      <c r="F3" s="62">
        <v>16.97</v>
      </c>
      <c r="G3" s="62">
        <v>18.950000000000003</v>
      </c>
    </row>
    <row r="4" spans="1:7" ht="16.149999999999999">
      <c r="A4" s="18">
        <v>2014</v>
      </c>
      <c r="B4" s="62">
        <v>18.89</v>
      </c>
      <c r="C4" s="62">
        <v>26.23</v>
      </c>
      <c r="D4" s="62">
        <v>21.84</v>
      </c>
      <c r="E4" s="62">
        <v>15.69</v>
      </c>
      <c r="F4" s="62">
        <v>16.419999999999998</v>
      </c>
      <c r="G4" s="62">
        <v>18.560000000000002</v>
      </c>
    </row>
    <row r="5" spans="1:7" ht="16.149999999999999">
      <c r="A5" s="18">
        <v>2015</v>
      </c>
      <c r="B5" s="62">
        <v>18.14</v>
      </c>
      <c r="C5" s="62">
        <v>25.59</v>
      </c>
      <c r="D5" s="62">
        <v>21.290000000000003</v>
      </c>
      <c r="E5" s="62">
        <v>14.99</v>
      </c>
      <c r="F5" s="62">
        <v>15.389999999999999</v>
      </c>
      <c r="G5" s="62">
        <v>17.52</v>
      </c>
    </row>
    <row r="6" spans="1:7" ht="16.149999999999999">
      <c r="A6" s="18">
        <v>2016</v>
      </c>
      <c r="B6" s="62">
        <v>17.54</v>
      </c>
      <c r="C6" s="62">
        <v>24.78</v>
      </c>
      <c r="D6" s="62">
        <v>21.080000000000002</v>
      </c>
      <c r="E6" s="62">
        <v>14.309999999999999</v>
      </c>
      <c r="F6" s="62">
        <v>14.350000000000001</v>
      </c>
      <c r="G6" s="62">
        <v>16.940000000000001</v>
      </c>
    </row>
    <row r="7" spans="1:7" ht="16.149999999999999">
      <c r="A7" s="18">
        <v>2017</v>
      </c>
      <c r="B7" s="62">
        <v>16.5</v>
      </c>
      <c r="C7" s="62">
        <v>23.7</v>
      </c>
      <c r="D7" s="62">
        <v>20</v>
      </c>
      <c r="E7" s="62">
        <v>13.3</v>
      </c>
      <c r="F7" s="62">
        <v>13.2</v>
      </c>
      <c r="G7" s="62">
        <v>15.499999999999998</v>
      </c>
    </row>
    <row r="8" spans="1:7" ht="16.149999999999999">
      <c r="A8" s="18">
        <v>2018</v>
      </c>
      <c r="B8" s="62">
        <v>15.499999999999998</v>
      </c>
      <c r="C8" s="62">
        <v>23</v>
      </c>
      <c r="D8" s="62">
        <v>18.7</v>
      </c>
      <c r="E8" s="62">
        <v>12.399999999999999</v>
      </c>
      <c r="F8" s="62">
        <v>12.2</v>
      </c>
      <c r="G8" s="62">
        <v>14.700000000000001</v>
      </c>
    </row>
    <row r="9" spans="1:7" ht="16.149999999999999">
      <c r="A9" s="18">
        <v>2019</v>
      </c>
      <c r="B9" s="62">
        <v>14.700000000000001</v>
      </c>
      <c r="C9" s="62">
        <v>22.1</v>
      </c>
      <c r="D9" s="62">
        <v>17.8</v>
      </c>
      <c r="E9" s="62">
        <v>11.600000000000001</v>
      </c>
      <c r="F9" s="62">
        <v>11.4</v>
      </c>
      <c r="G9" s="62">
        <v>14.1</v>
      </c>
    </row>
    <row r="10" spans="1:7" ht="16.149999999999999">
      <c r="A10" s="18">
        <v>2020</v>
      </c>
      <c r="B10" s="62">
        <v>13.9</v>
      </c>
      <c r="C10" s="62">
        <v>21.3</v>
      </c>
      <c r="D10" s="62">
        <v>17</v>
      </c>
      <c r="E10" s="62">
        <v>11</v>
      </c>
      <c r="F10" s="62">
        <v>10.6</v>
      </c>
      <c r="G10" s="62">
        <v>13.5</v>
      </c>
    </row>
    <row r="11" spans="1:7" ht="16.149999999999999">
      <c r="A11" s="18">
        <v>2021</v>
      </c>
      <c r="B11" s="62">
        <v>13.7</v>
      </c>
      <c r="C11" s="62">
        <v>21.200000000000003</v>
      </c>
      <c r="D11" s="62">
        <v>16.5</v>
      </c>
      <c r="E11" s="62">
        <v>10.500000000000002</v>
      </c>
      <c r="F11" s="62">
        <v>10.100000000000001</v>
      </c>
      <c r="G11" s="62">
        <v>13.299999999999999</v>
      </c>
    </row>
    <row r="12" spans="1:7" ht="16.149999999999999">
      <c r="A12" s="18">
        <v>2022</v>
      </c>
      <c r="B12" s="62">
        <v>12.32</v>
      </c>
      <c r="C12" s="62">
        <v>19.68</v>
      </c>
      <c r="D12" s="62">
        <v>14.879999999999999</v>
      </c>
      <c r="E12" s="62">
        <v>9.44</v>
      </c>
      <c r="F12" s="62">
        <v>9.18</v>
      </c>
      <c r="G12" s="62">
        <v>12.26</v>
      </c>
    </row>
    <row r="13" spans="1:7">
      <c r="A13" s="2" t="s">
        <v>175</v>
      </c>
    </row>
  </sheetData>
  <mergeCells count="1">
    <mergeCell ref="A1:G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3D17-5D8C-470F-AB3D-E4AA84812001}">
  <dimension ref="A1:F43"/>
  <sheetViews>
    <sheetView workbookViewId="0">
      <selection activeCell="D4" sqref="D4"/>
    </sheetView>
  </sheetViews>
  <sheetFormatPr defaultRowHeight="14.45"/>
  <cols>
    <col min="1" max="1" width="36.85546875" customWidth="1"/>
    <col min="2" max="2" width="27.7109375" customWidth="1"/>
    <col min="3" max="6" width="27.42578125" customWidth="1"/>
  </cols>
  <sheetData>
    <row r="1" spans="1:6" ht="16.149999999999999">
      <c r="A1" s="194" t="s">
        <v>196</v>
      </c>
      <c r="B1" s="194"/>
      <c r="C1" s="194"/>
      <c r="D1" s="194"/>
      <c r="E1" s="194"/>
      <c r="F1" s="194"/>
    </row>
    <row r="2" spans="1:6" ht="16.149999999999999">
      <c r="A2" s="180" t="s">
        <v>88</v>
      </c>
      <c r="B2" s="180" t="s">
        <v>89</v>
      </c>
      <c r="C2" s="180"/>
      <c r="D2" s="180"/>
      <c r="E2" s="180"/>
      <c r="F2" s="180"/>
    </row>
    <row r="3" spans="1:6" ht="16.149999999999999">
      <c r="A3" s="180"/>
      <c r="B3" s="18" t="s">
        <v>197</v>
      </c>
      <c r="C3" s="18" t="s">
        <v>104</v>
      </c>
      <c r="D3" s="18" t="s">
        <v>105</v>
      </c>
      <c r="E3" s="18" t="s">
        <v>106</v>
      </c>
      <c r="F3" s="18" t="s">
        <v>198</v>
      </c>
    </row>
    <row r="4" spans="1:6" ht="16.149999999999999">
      <c r="A4" s="19" t="s">
        <v>93</v>
      </c>
      <c r="B4" s="15">
        <v>0.55747629407723909</v>
      </c>
      <c r="C4" s="15">
        <v>11.758473542038399</v>
      </c>
      <c r="D4" s="15">
        <v>49.192254926196391</v>
      </c>
      <c r="E4" s="15">
        <v>34.330854662903555</v>
      </c>
      <c r="F4" s="15">
        <v>4.1596908906225654</v>
      </c>
    </row>
    <row r="5" spans="1:6" ht="16.149999999999999">
      <c r="A5" s="18" t="s">
        <v>94</v>
      </c>
      <c r="B5" s="16">
        <v>1.1755702987576004</v>
      </c>
      <c r="C5" s="16">
        <v>18.515491904320005</v>
      </c>
      <c r="D5" s="16">
        <v>52.119489189600962</v>
      </c>
      <c r="E5" s="16">
        <v>25.415864485657696</v>
      </c>
      <c r="F5" s="16">
        <v>2.7628499009681575</v>
      </c>
    </row>
    <row r="6" spans="1:6" ht="16.149999999999999">
      <c r="A6" s="18" t="s">
        <v>95</v>
      </c>
      <c r="B6" s="16">
        <v>0.77790490486395136</v>
      </c>
      <c r="C6" s="16">
        <v>14.103723475544808</v>
      </c>
      <c r="D6" s="16">
        <v>49.770959627666556</v>
      </c>
      <c r="E6" s="16">
        <v>31.661181078034556</v>
      </c>
      <c r="F6" s="16">
        <v>3.6862309138901308</v>
      </c>
    </row>
    <row r="7" spans="1:6" ht="16.149999999999999">
      <c r="A7" s="18" t="s">
        <v>96</v>
      </c>
      <c r="B7" s="16">
        <v>0.32391078361493419</v>
      </c>
      <c r="C7" s="16">
        <v>9.1230105322062496</v>
      </c>
      <c r="D7" s="16">
        <v>47.749371478287159</v>
      </c>
      <c r="E7" s="16">
        <v>37.893783404576006</v>
      </c>
      <c r="F7" s="16">
        <v>4.9099238013156574</v>
      </c>
    </row>
    <row r="8" spans="1:6" ht="16.149999999999999">
      <c r="A8" s="18" t="s">
        <v>97</v>
      </c>
      <c r="B8" s="16">
        <v>0.28211962539855656</v>
      </c>
      <c r="C8" s="16">
        <v>8.9009576486692534</v>
      </c>
      <c r="D8" s="16">
        <v>48.856219151860486</v>
      </c>
      <c r="E8" s="16">
        <v>37.586736482463515</v>
      </c>
      <c r="F8" s="16">
        <v>4.3739670916081934</v>
      </c>
    </row>
    <row r="9" spans="1:6" ht="16.149999999999999">
      <c r="A9" s="18" t="s">
        <v>98</v>
      </c>
      <c r="B9" s="16">
        <v>0.52604361704024671</v>
      </c>
      <c r="C9" s="16">
        <v>11.732555858699335</v>
      </c>
      <c r="D9" s="16">
        <v>50.432871484869558</v>
      </c>
      <c r="E9" s="16">
        <v>33.472422832076177</v>
      </c>
      <c r="F9" s="16">
        <v>3.8356604076392236</v>
      </c>
    </row>
    <row r="10" spans="1:6" ht="16.149999999999999">
      <c r="A10" s="12" t="s">
        <v>175</v>
      </c>
      <c r="B10" s="17"/>
      <c r="C10" s="17"/>
      <c r="D10" s="17"/>
      <c r="E10" s="17"/>
      <c r="F10" s="17"/>
    </row>
    <row r="11" spans="1:6" ht="16.149999999999999">
      <c r="A11" s="12" t="s">
        <v>199</v>
      </c>
      <c r="B11" s="17"/>
      <c r="C11" s="17"/>
      <c r="D11" s="17"/>
      <c r="E11" s="17"/>
      <c r="F11" s="17"/>
    </row>
    <row r="12" spans="1:6" ht="16.149999999999999">
      <c r="A12" s="69"/>
      <c r="B12" s="17"/>
      <c r="C12" s="17"/>
      <c r="D12" s="17"/>
      <c r="E12" s="17"/>
      <c r="F12" s="17"/>
    </row>
    <row r="13" spans="1:6" ht="16.149999999999999">
      <c r="A13" s="2"/>
      <c r="B13" s="17"/>
      <c r="C13" s="17"/>
      <c r="D13" s="17"/>
      <c r="E13" s="17"/>
      <c r="F13" s="17"/>
    </row>
    <row r="16" spans="1:6" ht="16.149999999999999">
      <c r="A16" s="194" t="s">
        <v>200</v>
      </c>
      <c r="B16" s="194"/>
      <c r="C16" s="194"/>
      <c r="D16" s="194"/>
      <c r="E16" s="194"/>
      <c r="F16" s="194"/>
    </row>
    <row r="17" spans="1:6" ht="16.149999999999999">
      <c r="A17" s="180" t="s">
        <v>88</v>
      </c>
      <c r="B17" s="180" t="s">
        <v>89</v>
      </c>
      <c r="C17" s="180"/>
      <c r="D17" s="180"/>
      <c r="E17" s="180"/>
      <c r="F17" s="180"/>
    </row>
    <row r="18" spans="1:6" ht="16.149999999999999">
      <c r="A18" s="180"/>
      <c r="B18" s="18" t="s">
        <v>197</v>
      </c>
      <c r="C18" s="18" t="s">
        <v>104</v>
      </c>
      <c r="D18" s="18" t="s">
        <v>105</v>
      </c>
      <c r="E18" s="18" t="s">
        <v>106</v>
      </c>
      <c r="F18" s="18" t="s">
        <v>198</v>
      </c>
    </row>
    <row r="19" spans="1:6" ht="16.149999999999999">
      <c r="A19" s="19" t="s">
        <v>93</v>
      </c>
      <c r="B19" s="15">
        <v>0.65212332295270137</v>
      </c>
      <c r="C19" s="15">
        <v>12.97216653387377</v>
      </c>
      <c r="D19" s="15">
        <v>49.051455286894289</v>
      </c>
      <c r="E19" s="15">
        <v>33.504376562557781</v>
      </c>
      <c r="F19" s="15">
        <v>3.8181600171229997</v>
      </c>
    </row>
    <row r="20" spans="1:6" ht="16.149999999999999">
      <c r="A20" s="18" t="s">
        <v>94</v>
      </c>
      <c r="B20" s="16">
        <v>1.3117318869156522</v>
      </c>
      <c r="C20" s="16">
        <v>19.931342569546356</v>
      </c>
      <c r="D20" s="16">
        <v>51.656958514620413</v>
      </c>
      <c r="E20" s="16">
        <v>24.514646272004963</v>
      </c>
      <c r="F20" s="16">
        <v>2.5710979370446272</v>
      </c>
    </row>
    <row r="21" spans="1:6" ht="16.149999999999999">
      <c r="A21" s="18" t="s">
        <v>95</v>
      </c>
      <c r="B21" s="16">
        <v>0.89821609922801182</v>
      </c>
      <c r="C21" s="16">
        <v>15.613896307667405</v>
      </c>
      <c r="D21" s="16">
        <v>49.712038262622151</v>
      </c>
      <c r="E21" s="16">
        <v>30.413902573380643</v>
      </c>
      <c r="F21" s="16">
        <v>3.3619467571017942</v>
      </c>
    </row>
    <row r="22" spans="1:6" ht="16.149999999999999">
      <c r="A22" s="18" t="s">
        <v>96</v>
      </c>
      <c r="B22" s="16">
        <v>0.38138757336090495</v>
      </c>
      <c r="C22" s="16">
        <v>10.069978826106677</v>
      </c>
      <c r="D22" s="16">
        <v>47.653738509349985</v>
      </c>
      <c r="E22" s="16">
        <v>37.37697254920603</v>
      </c>
      <c r="F22" s="16">
        <v>4.517922541976402</v>
      </c>
    </row>
    <row r="23" spans="1:6" ht="16.149999999999999">
      <c r="A23" s="18" t="s">
        <v>97</v>
      </c>
      <c r="B23" s="16">
        <v>0.35517371549180127</v>
      </c>
      <c r="C23" s="16">
        <v>9.7078978620691547</v>
      </c>
      <c r="D23" s="16">
        <v>48.614987834818045</v>
      </c>
      <c r="E23" s="16">
        <v>37.210853050663914</v>
      </c>
      <c r="F23" s="16">
        <v>4.1110875369570792</v>
      </c>
    </row>
    <row r="24" spans="1:6" ht="16.149999999999999">
      <c r="A24" s="18" t="s">
        <v>98</v>
      </c>
      <c r="B24" s="16">
        <v>0.60215711104318592</v>
      </c>
      <c r="C24" s="16">
        <v>12.703375398454217</v>
      </c>
      <c r="D24" s="16">
        <v>50.17641151041439</v>
      </c>
      <c r="E24" s="16">
        <v>33.037858608794373</v>
      </c>
      <c r="F24" s="16">
        <v>3.4793240469848477</v>
      </c>
    </row>
    <row r="25" spans="1:6" ht="16.149999999999999">
      <c r="A25" s="12" t="s">
        <v>175</v>
      </c>
      <c r="B25" s="17"/>
      <c r="C25" s="17"/>
      <c r="D25" s="17"/>
      <c r="E25" s="17"/>
      <c r="F25" s="17"/>
    </row>
    <row r="26" spans="1:6" ht="16.149999999999999">
      <c r="A26" s="12" t="s">
        <v>199</v>
      </c>
      <c r="B26" s="17"/>
      <c r="C26" s="17"/>
      <c r="D26" s="17"/>
      <c r="E26" s="17"/>
      <c r="F26" s="17"/>
    </row>
    <row r="27" spans="1:6" ht="16.149999999999999">
      <c r="A27" s="69"/>
      <c r="B27" s="17"/>
      <c r="C27" s="17"/>
      <c r="D27" s="17"/>
      <c r="E27" s="17"/>
      <c r="F27" s="17"/>
    </row>
    <row r="28" spans="1:6" ht="16.149999999999999">
      <c r="A28" s="2"/>
      <c r="B28" s="17"/>
      <c r="C28" s="17"/>
      <c r="D28" s="17"/>
      <c r="E28" s="17"/>
      <c r="F28" s="17"/>
    </row>
    <row r="31" spans="1:6" ht="16.149999999999999">
      <c r="A31" s="194" t="s">
        <v>201</v>
      </c>
      <c r="B31" s="194"/>
      <c r="C31" s="194"/>
      <c r="D31" s="194"/>
      <c r="E31" s="194"/>
      <c r="F31" s="194"/>
    </row>
    <row r="32" spans="1:6" ht="16.149999999999999">
      <c r="A32" s="180" t="s">
        <v>88</v>
      </c>
      <c r="B32" s="180" t="s">
        <v>89</v>
      </c>
      <c r="C32" s="180"/>
      <c r="D32" s="180"/>
      <c r="E32" s="180"/>
      <c r="F32" s="180"/>
    </row>
    <row r="33" spans="1:6" ht="16.149999999999999">
      <c r="A33" s="180"/>
      <c r="B33" s="18" t="s">
        <v>197</v>
      </c>
      <c r="C33" s="18" t="s">
        <v>104</v>
      </c>
      <c r="D33" s="18" t="s">
        <v>105</v>
      </c>
      <c r="E33" s="18" t="s">
        <v>106</v>
      </c>
      <c r="F33" s="18" t="s">
        <v>198</v>
      </c>
    </row>
    <row r="34" spans="1:6" ht="16.149999999999999">
      <c r="A34" s="19" t="s">
        <v>93</v>
      </c>
      <c r="B34" s="15">
        <v>0.643885214887854</v>
      </c>
      <c r="C34" s="15">
        <v>13.335335668984612</v>
      </c>
      <c r="D34" s="15">
        <v>48.634559702872927</v>
      </c>
      <c r="E34" s="15">
        <v>33.77846231610409</v>
      </c>
      <c r="F34" s="15">
        <v>3.6065483701415131</v>
      </c>
    </row>
    <row r="35" spans="1:6" ht="16.149999999999999">
      <c r="A35" s="18" t="s">
        <v>94</v>
      </c>
      <c r="B35" s="16">
        <v>1.2399091617352098</v>
      </c>
      <c r="C35" s="16">
        <v>20.139241135809836</v>
      </c>
      <c r="D35" s="16">
        <v>51.493361181560495</v>
      </c>
      <c r="E35" s="16">
        <v>24.681154375321164</v>
      </c>
      <c r="F35" s="16">
        <v>2.435393770616805</v>
      </c>
    </row>
    <row r="36" spans="1:6" ht="16.149999999999999">
      <c r="A36" s="18" t="s">
        <v>95</v>
      </c>
      <c r="B36" s="16">
        <v>0.88518310911808673</v>
      </c>
      <c r="C36" s="16">
        <v>16.067980817140011</v>
      </c>
      <c r="D36" s="16">
        <v>49.191112356751368</v>
      </c>
      <c r="E36" s="16">
        <v>30.681936140176052</v>
      </c>
      <c r="F36" s="16">
        <v>3.1737875768144823</v>
      </c>
    </row>
    <row r="37" spans="1:6" ht="16.149999999999999">
      <c r="A37" s="18" t="s">
        <v>96</v>
      </c>
      <c r="B37" s="16">
        <v>0.40003838848193513</v>
      </c>
      <c r="C37" s="16">
        <v>10.615460485994381</v>
      </c>
      <c r="D37" s="16">
        <v>47.257551556016303</v>
      </c>
      <c r="E37" s="16">
        <v>37.496709898051975</v>
      </c>
      <c r="F37" s="16">
        <v>4.2302396714554078</v>
      </c>
    </row>
    <row r="38" spans="1:6" ht="16.149999999999999">
      <c r="A38" s="18" t="s">
        <v>97</v>
      </c>
      <c r="B38" s="16">
        <v>0.37605114295544195</v>
      </c>
      <c r="C38" s="16">
        <v>10.169916441969441</v>
      </c>
      <c r="D38" s="16">
        <v>48.276965667330757</v>
      </c>
      <c r="E38" s="16">
        <v>37.317075122216622</v>
      </c>
      <c r="F38" s="16">
        <v>3.8599916255277389</v>
      </c>
    </row>
    <row r="39" spans="1:6" ht="16.149999999999999">
      <c r="A39" s="18" t="s">
        <v>98</v>
      </c>
      <c r="B39" s="16">
        <v>0.60614212449126581</v>
      </c>
      <c r="C39" s="16">
        <v>12.862188359641436</v>
      </c>
      <c r="D39" s="16">
        <v>49.90150732837543</v>
      </c>
      <c r="E39" s="16">
        <v>33.303973550161842</v>
      </c>
      <c r="F39" s="16">
        <v>3.3261886373300245</v>
      </c>
    </row>
    <row r="40" spans="1:6" ht="16.149999999999999">
      <c r="A40" s="12" t="s">
        <v>175</v>
      </c>
      <c r="B40" s="17"/>
      <c r="C40" s="17"/>
      <c r="D40" s="17"/>
      <c r="E40" s="17"/>
      <c r="F40" s="17"/>
    </row>
    <row r="41" spans="1:6" ht="16.149999999999999">
      <c r="A41" s="12" t="s">
        <v>199</v>
      </c>
      <c r="B41" s="17"/>
      <c r="C41" s="17"/>
      <c r="D41" s="17"/>
      <c r="E41" s="17"/>
      <c r="F41" s="17"/>
    </row>
    <row r="42" spans="1:6" ht="16.149999999999999">
      <c r="A42" s="69"/>
      <c r="B42" s="17"/>
      <c r="C42" s="17"/>
      <c r="D42" s="17"/>
      <c r="E42" s="17"/>
      <c r="F42" s="17"/>
    </row>
    <row r="43" spans="1:6" ht="16.149999999999999">
      <c r="A43" s="2"/>
      <c r="B43" s="17"/>
      <c r="C43" s="17"/>
      <c r="D43" s="17"/>
      <c r="E43" s="17"/>
      <c r="F43" s="17"/>
    </row>
  </sheetData>
  <mergeCells count="9">
    <mergeCell ref="A31:F31"/>
    <mergeCell ref="A32:A33"/>
    <mergeCell ref="B32:F32"/>
    <mergeCell ref="A1:F1"/>
    <mergeCell ref="A2:A3"/>
    <mergeCell ref="B2:F2"/>
    <mergeCell ref="A16:F16"/>
    <mergeCell ref="A17:A18"/>
    <mergeCell ref="B17:F17"/>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73D85-254D-4150-A7E9-4158CA45BD36}">
  <dimension ref="A1:E15"/>
  <sheetViews>
    <sheetView workbookViewId="0">
      <selection activeCell="D7" sqref="D7"/>
    </sheetView>
  </sheetViews>
  <sheetFormatPr defaultRowHeight="14.45"/>
  <cols>
    <col min="1" max="1" width="21.140625" customWidth="1"/>
    <col min="2" max="5" width="29.7109375" customWidth="1"/>
  </cols>
  <sheetData>
    <row r="1" spans="1:5" ht="36.6" customHeight="1">
      <c r="A1" s="159" t="s">
        <v>202</v>
      </c>
      <c r="B1" s="159"/>
      <c r="C1" s="159"/>
      <c r="D1" s="159"/>
      <c r="E1" s="159"/>
    </row>
    <row r="2" spans="1:5" ht="16.149999999999999">
      <c r="A2" s="20" t="s">
        <v>113</v>
      </c>
      <c r="B2" s="21" t="s">
        <v>203</v>
      </c>
      <c r="C2" s="21" t="s">
        <v>204</v>
      </c>
      <c r="D2" s="21" t="s">
        <v>205</v>
      </c>
      <c r="E2" s="21" t="s">
        <v>206</v>
      </c>
    </row>
    <row r="3" spans="1:5" ht="16.149999999999999">
      <c r="A3" s="20">
        <v>2013</v>
      </c>
      <c r="B3" s="21">
        <v>2.7</v>
      </c>
      <c r="C3" s="95">
        <v>7.4</v>
      </c>
      <c r="D3" s="21">
        <v>26.8</v>
      </c>
      <c r="E3" s="21">
        <v>63.1</v>
      </c>
    </row>
    <row r="4" spans="1:5" ht="16.149999999999999">
      <c r="A4" s="20">
        <v>2014</v>
      </c>
      <c r="B4" s="22">
        <v>2.6</v>
      </c>
      <c r="C4" s="96">
        <v>6.7</v>
      </c>
      <c r="D4" s="22">
        <v>25.6</v>
      </c>
      <c r="E4" s="22">
        <v>65.099999999999994</v>
      </c>
    </row>
    <row r="5" spans="1:5" ht="16.149999999999999">
      <c r="A5" s="20">
        <v>2015</v>
      </c>
      <c r="B5" s="22">
        <v>2.2000000000000002</v>
      </c>
      <c r="C5" s="96">
        <v>6.3</v>
      </c>
      <c r="D5" s="22">
        <v>24.6</v>
      </c>
      <c r="E5" s="22">
        <v>66.900000000000006</v>
      </c>
    </row>
    <row r="6" spans="1:5" ht="16.149999999999999">
      <c r="A6" s="20">
        <v>2016</v>
      </c>
      <c r="B6" s="22">
        <v>2.1</v>
      </c>
      <c r="C6" s="96">
        <v>6.2</v>
      </c>
      <c r="D6" s="22">
        <v>23.6</v>
      </c>
      <c r="E6" s="22">
        <v>68.2</v>
      </c>
    </row>
    <row r="7" spans="1:5" ht="16.149999999999999">
      <c r="A7" s="20">
        <v>2017</v>
      </c>
      <c r="B7" s="22">
        <v>1.9</v>
      </c>
      <c r="C7" s="96">
        <v>6</v>
      </c>
      <c r="D7" s="22">
        <v>22.5</v>
      </c>
      <c r="E7" s="22">
        <v>69.599999999999994</v>
      </c>
    </row>
    <row r="8" spans="1:5" ht="16.149999999999999">
      <c r="A8" s="20">
        <v>2018</v>
      </c>
      <c r="B8" s="22">
        <v>1.7</v>
      </c>
      <c r="C8" s="96">
        <v>5.7</v>
      </c>
      <c r="D8" s="22">
        <v>21.5</v>
      </c>
      <c r="E8" s="22">
        <v>71.2</v>
      </c>
    </row>
    <row r="9" spans="1:5" ht="16.149999999999999">
      <c r="A9" s="20">
        <v>2019</v>
      </c>
      <c r="B9" s="22">
        <v>1.5</v>
      </c>
      <c r="C9" s="96">
        <v>5.4</v>
      </c>
      <c r="D9" s="22">
        <v>20.399999999999999</v>
      </c>
      <c r="E9" s="22">
        <v>72.8</v>
      </c>
    </row>
    <row r="10" spans="1:5" ht="16.149999999999999">
      <c r="A10" s="20">
        <v>2020</v>
      </c>
      <c r="B10" s="22">
        <v>1.7</v>
      </c>
      <c r="C10" s="96">
        <v>6.1</v>
      </c>
      <c r="D10" s="22">
        <v>20.8</v>
      </c>
      <c r="E10" s="22">
        <v>71.400000000000006</v>
      </c>
    </row>
    <row r="11" spans="1:5" ht="16.149999999999999">
      <c r="A11" s="20">
        <v>2021</v>
      </c>
      <c r="B11" s="22">
        <v>1.8</v>
      </c>
      <c r="C11" s="96">
        <v>5.4</v>
      </c>
      <c r="D11" s="22">
        <v>19.3</v>
      </c>
      <c r="E11" s="22">
        <v>73.5</v>
      </c>
    </row>
    <row r="12" spans="1:5" ht="16.149999999999999">
      <c r="A12" s="20">
        <v>2022</v>
      </c>
      <c r="B12" s="22">
        <v>1.5</v>
      </c>
      <c r="C12" s="96">
        <v>5</v>
      </c>
      <c r="D12" s="22">
        <v>18.2</v>
      </c>
      <c r="E12" s="22">
        <v>75.2</v>
      </c>
    </row>
    <row r="13" spans="1:5">
      <c r="A13" s="12" t="s">
        <v>207</v>
      </c>
    </row>
    <row r="14" spans="1:5">
      <c r="A14" s="12" t="s">
        <v>208</v>
      </c>
    </row>
    <row r="15" spans="1:5">
      <c r="A15" s="2"/>
    </row>
  </sheetData>
  <mergeCells count="1">
    <mergeCell ref="A1:E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F4CC3-3397-41AF-97D1-A02471087875}">
  <dimension ref="A1:E43"/>
  <sheetViews>
    <sheetView topLeftCell="A26" workbookViewId="0">
      <selection activeCell="A40" sqref="A40"/>
    </sheetView>
  </sheetViews>
  <sheetFormatPr defaultRowHeight="14.45"/>
  <cols>
    <col min="1" max="1" width="27.42578125" customWidth="1"/>
    <col min="2" max="2" width="27.5703125" customWidth="1"/>
    <col min="3" max="4" width="27.42578125" customWidth="1"/>
    <col min="5" max="5" width="27.7109375" customWidth="1"/>
  </cols>
  <sheetData>
    <row r="1" spans="1:5" ht="51.75" customHeight="1">
      <c r="A1" s="154" t="s">
        <v>209</v>
      </c>
      <c r="B1" s="154"/>
      <c r="C1" s="154"/>
      <c r="D1" s="154"/>
      <c r="E1" s="154"/>
    </row>
    <row r="2" spans="1:5" ht="16.149999999999999">
      <c r="A2" s="180" t="s">
        <v>88</v>
      </c>
      <c r="B2" s="180" t="s">
        <v>89</v>
      </c>
      <c r="C2" s="180"/>
      <c r="D2" s="180"/>
      <c r="E2" s="180"/>
    </row>
    <row r="3" spans="1:5" ht="16.149999999999999">
      <c r="A3" s="180"/>
      <c r="B3" s="23" t="s">
        <v>203</v>
      </c>
      <c r="C3" s="23" t="s">
        <v>204</v>
      </c>
      <c r="D3" s="23" t="s">
        <v>205</v>
      </c>
      <c r="E3" s="23" t="s">
        <v>206</v>
      </c>
    </row>
    <row r="4" spans="1:5" ht="16.149999999999999">
      <c r="A4" s="86" t="s">
        <v>93</v>
      </c>
      <c r="B4" s="87">
        <v>1.5070452211842515</v>
      </c>
      <c r="C4" s="87">
        <v>5.0169585337511773</v>
      </c>
      <c r="D4" s="87">
        <v>18.234708622985931</v>
      </c>
      <c r="E4" s="87">
        <v>75.24128762207863</v>
      </c>
    </row>
    <row r="5" spans="1:5" ht="16.149999999999999">
      <c r="A5" s="23" t="s">
        <v>94</v>
      </c>
      <c r="B5" s="24">
        <v>3.1944076977705982</v>
      </c>
      <c r="C5" s="24">
        <v>10.439265871081835</v>
      </c>
      <c r="D5" s="24">
        <v>27.402768301003995</v>
      </c>
      <c r="E5" s="24">
        <v>58.963558130143568</v>
      </c>
    </row>
    <row r="6" spans="1:5" ht="16.149999999999999">
      <c r="A6" s="23" t="s">
        <v>95</v>
      </c>
      <c r="B6" s="24">
        <v>1.8595507704792027</v>
      </c>
      <c r="C6" s="24">
        <v>5.2377727679247492</v>
      </c>
      <c r="D6" s="24">
        <v>20.258616994831087</v>
      </c>
      <c r="E6" s="24">
        <v>72.644059466764972</v>
      </c>
    </row>
    <row r="7" spans="1:5" ht="16.149999999999999">
      <c r="A7" s="23" t="s">
        <v>96</v>
      </c>
      <c r="B7" s="24">
        <v>1.0238431332289606</v>
      </c>
      <c r="C7" s="24">
        <v>3.7881066652978461</v>
      </c>
      <c r="D7" s="24">
        <v>15.673433770500218</v>
      </c>
      <c r="E7" s="24">
        <v>79.514616430972964</v>
      </c>
    </row>
    <row r="8" spans="1:5" ht="16.149999999999999">
      <c r="A8" s="23" t="s">
        <v>97</v>
      </c>
      <c r="B8" s="24">
        <v>0.93065907051156993</v>
      </c>
      <c r="C8" s="24">
        <v>3.2150800773737527</v>
      </c>
      <c r="D8" s="24">
        <v>13.217365613276179</v>
      </c>
      <c r="E8" s="24">
        <v>82.636895238838505</v>
      </c>
    </row>
    <row r="9" spans="1:5" ht="16.149999999999999">
      <c r="A9" s="23" t="s">
        <v>98</v>
      </c>
      <c r="B9" s="24">
        <v>1.2659245986174481</v>
      </c>
      <c r="C9" s="24">
        <v>5.6039394250834489</v>
      </c>
      <c r="D9" s="24">
        <v>19.328027740416196</v>
      </c>
      <c r="E9" s="24">
        <v>73.802108235882912</v>
      </c>
    </row>
    <row r="10" spans="1:5" ht="16.149999999999999">
      <c r="A10" s="12" t="s">
        <v>207</v>
      </c>
      <c r="B10" s="17"/>
      <c r="C10" s="17"/>
      <c r="D10" s="17"/>
      <c r="E10" s="17"/>
    </row>
    <row r="11" spans="1:5" ht="16.149999999999999">
      <c r="A11" s="12" t="s">
        <v>208</v>
      </c>
      <c r="B11" s="17"/>
      <c r="C11" s="17"/>
      <c r="D11" s="17"/>
      <c r="E11" s="17"/>
    </row>
    <row r="12" spans="1:5" ht="16.149999999999999">
      <c r="A12" s="2"/>
      <c r="B12" s="17"/>
      <c r="C12" s="17"/>
      <c r="D12" s="17"/>
      <c r="E12" s="17"/>
    </row>
    <row r="13" spans="1:5" ht="16.149999999999999">
      <c r="A13" s="2"/>
      <c r="B13" s="17"/>
      <c r="C13" s="17"/>
      <c r="D13" s="17"/>
      <c r="E13" s="17"/>
    </row>
    <row r="16" spans="1:5" ht="48" customHeight="1">
      <c r="A16" s="154" t="s">
        <v>210</v>
      </c>
      <c r="B16" s="154"/>
      <c r="C16" s="154"/>
      <c r="D16" s="154"/>
      <c r="E16" s="154"/>
    </row>
    <row r="17" spans="1:5" ht="16.149999999999999">
      <c r="A17" s="180" t="s">
        <v>88</v>
      </c>
      <c r="B17" s="180" t="s">
        <v>89</v>
      </c>
      <c r="C17" s="180"/>
      <c r="D17" s="180"/>
      <c r="E17" s="180"/>
    </row>
    <row r="18" spans="1:5" ht="16.149999999999999">
      <c r="A18" s="180"/>
      <c r="B18" s="23" t="s">
        <v>203</v>
      </c>
      <c r="C18" s="23" t="s">
        <v>204</v>
      </c>
      <c r="D18" s="23" t="s">
        <v>205</v>
      </c>
      <c r="E18" s="23" t="s">
        <v>206</v>
      </c>
    </row>
    <row r="19" spans="1:5" ht="16.149999999999999">
      <c r="A19" s="86" t="s">
        <v>93</v>
      </c>
      <c r="B19" s="87">
        <v>1.8226305389936592</v>
      </c>
      <c r="C19" s="87">
        <v>5.3826142270173492</v>
      </c>
      <c r="D19" s="87">
        <v>19.27223952469965</v>
      </c>
      <c r="E19" s="87">
        <v>73.522515709289337</v>
      </c>
    </row>
    <row r="20" spans="1:5" ht="16.149999999999999">
      <c r="A20" s="23" t="s">
        <v>94</v>
      </c>
      <c r="B20" s="24">
        <v>4.966019070863382</v>
      </c>
      <c r="C20" s="24">
        <v>11.520086721148665</v>
      </c>
      <c r="D20" s="24">
        <v>29.015559176149086</v>
      </c>
      <c r="E20" s="24">
        <v>54.498335031838863</v>
      </c>
    </row>
    <row r="21" spans="1:5" ht="16.149999999999999">
      <c r="A21" s="23" t="s">
        <v>95</v>
      </c>
      <c r="B21" s="24">
        <v>2.063252734645332</v>
      </c>
      <c r="C21" s="24">
        <v>5.8758364449215987</v>
      </c>
      <c r="D21" s="24">
        <v>22.506058716262622</v>
      </c>
      <c r="E21" s="24">
        <v>69.55485210417045</v>
      </c>
    </row>
    <row r="22" spans="1:5" ht="16.149999999999999">
      <c r="A22" s="23" t="s">
        <v>96</v>
      </c>
      <c r="B22" s="24">
        <v>1.1595950670941269</v>
      </c>
      <c r="C22" s="24">
        <v>3.799081796526588</v>
      </c>
      <c r="D22" s="24">
        <v>15.6109515764085</v>
      </c>
      <c r="E22" s="24">
        <v>79.43037155997078</v>
      </c>
    </row>
    <row r="23" spans="1:5" ht="16.149999999999999">
      <c r="A23" s="23" t="s">
        <v>97</v>
      </c>
      <c r="B23" s="24">
        <v>0.84847178347663388</v>
      </c>
      <c r="C23" s="24">
        <v>3.3198185873359369</v>
      </c>
      <c r="D23" s="24">
        <v>13.474118846852225</v>
      </c>
      <c r="E23" s="24">
        <v>82.357590782335208</v>
      </c>
    </row>
    <row r="24" spans="1:5" ht="16.149999999999999">
      <c r="A24" s="23" t="s">
        <v>98</v>
      </c>
      <c r="B24" s="24">
        <v>1.2413127836362439</v>
      </c>
      <c r="C24" s="24">
        <v>5.6979369916471176</v>
      </c>
      <c r="D24" s="24">
        <v>20.664722776401462</v>
      </c>
      <c r="E24" s="24">
        <v>72.396027448315166</v>
      </c>
    </row>
    <row r="25" spans="1:5" ht="16.149999999999999">
      <c r="A25" s="12" t="s">
        <v>207</v>
      </c>
      <c r="B25" s="17"/>
      <c r="C25" s="17"/>
      <c r="D25" s="17"/>
      <c r="E25" s="17"/>
    </row>
    <row r="26" spans="1:5" ht="16.149999999999999">
      <c r="A26" s="12" t="s">
        <v>208</v>
      </c>
      <c r="B26" s="17"/>
      <c r="C26" s="17"/>
      <c r="D26" s="17"/>
      <c r="E26" s="17"/>
    </row>
    <row r="27" spans="1:5" ht="16.149999999999999">
      <c r="A27" s="2"/>
      <c r="B27" s="17"/>
      <c r="C27" s="17"/>
      <c r="D27" s="17"/>
      <c r="E27" s="17"/>
    </row>
    <row r="28" spans="1:5" ht="16.149999999999999">
      <c r="A28" s="2"/>
      <c r="B28" s="17"/>
      <c r="C28" s="17"/>
      <c r="D28" s="17"/>
      <c r="E28" s="17"/>
    </row>
    <row r="31" spans="1:5" ht="33" customHeight="1">
      <c r="A31" s="154" t="s">
        <v>211</v>
      </c>
      <c r="B31" s="154"/>
      <c r="C31" s="154"/>
      <c r="D31" s="154"/>
      <c r="E31" s="154"/>
    </row>
    <row r="32" spans="1:5" ht="16.149999999999999">
      <c r="A32" s="180" t="s">
        <v>88</v>
      </c>
      <c r="B32" s="180" t="s">
        <v>89</v>
      </c>
      <c r="C32" s="180"/>
      <c r="D32" s="180"/>
      <c r="E32" s="180"/>
    </row>
    <row r="33" spans="1:5" ht="16.149999999999999">
      <c r="A33" s="180"/>
      <c r="B33" s="23" t="s">
        <v>203</v>
      </c>
      <c r="C33" s="23" t="s">
        <v>204</v>
      </c>
      <c r="D33" s="23" t="s">
        <v>205</v>
      </c>
      <c r="E33" s="23" t="s">
        <v>206</v>
      </c>
    </row>
    <row r="34" spans="1:5" ht="16.149999999999999">
      <c r="A34" s="86" t="s">
        <v>93</v>
      </c>
      <c r="B34" s="87">
        <v>1.7404237303734795</v>
      </c>
      <c r="C34" s="87">
        <v>6.0722292782594289</v>
      </c>
      <c r="D34" s="87">
        <v>20.807738325326266</v>
      </c>
      <c r="E34" s="87">
        <v>71.379608666040824</v>
      </c>
    </row>
    <row r="35" spans="1:5" ht="16.149999999999999">
      <c r="A35" s="23" t="s">
        <v>94</v>
      </c>
      <c r="B35" s="24">
        <v>4.2471647765176783</v>
      </c>
      <c r="C35" s="24">
        <v>13.837558372248166</v>
      </c>
      <c r="D35" s="24">
        <v>32.204469646430958</v>
      </c>
      <c r="E35" s="24">
        <v>49.710807204803203</v>
      </c>
    </row>
    <row r="36" spans="1:5" ht="16.149999999999999">
      <c r="A36" s="23" t="s">
        <v>95</v>
      </c>
      <c r="B36" s="24">
        <v>2.1508802676650998</v>
      </c>
      <c r="C36" s="24">
        <v>7.0498463563670368</v>
      </c>
      <c r="D36" s="24">
        <v>25.173265354895243</v>
      </c>
      <c r="E36" s="24">
        <v>65.626008021072622</v>
      </c>
    </row>
    <row r="37" spans="1:5" ht="16.149999999999999">
      <c r="A37" s="23" t="s">
        <v>96</v>
      </c>
      <c r="B37" s="24">
        <v>1.1673653229109286</v>
      </c>
      <c r="C37" s="24">
        <v>4.0250618862095662</v>
      </c>
      <c r="D37" s="24">
        <v>16.362876102519646</v>
      </c>
      <c r="E37" s="24">
        <v>78.444696688359841</v>
      </c>
    </row>
    <row r="38" spans="1:5" ht="16.149999999999999">
      <c r="A38" s="23" t="s">
        <v>97</v>
      </c>
      <c r="B38" s="24">
        <v>0.84488590029811639</v>
      </c>
      <c r="C38" s="24">
        <v>3.5362218092857232</v>
      </c>
      <c r="D38" s="24">
        <v>14.535245912597084</v>
      </c>
      <c r="E38" s="24">
        <v>81.083646377819065</v>
      </c>
    </row>
    <row r="39" spans="1:5" ht="16.149999999999999">
      <c r="A39" s="23" t="s">
        <v>98</v>
      </c>
      <c r="B39" s="24">
        <v>1.1708784859254737</v>
      </c>
      <c r="C39" s="24">
        <v>6.143078298410483</v>
      </c>
      <c r="D39" s="24">
        <v>21.864683950025075</v>
      </c>
      <c r="E39" s="24">
        <v>70.821359265638975</v>
      </c>
    </row>
    <row r="40" spans="1:5" ht="16.149999999999999">
      <c r="A40" s="12" t="s">
        <v>207</v>
      </c>
      <c r="B40" s="17"/>
      <c r="C40" s="17"/>
      <c r="D40" s="17"/>
      <c r="E40" s="17"/>
    </row>
    <row r="41" spans="1:5" ht="16.149999999999999">
      <c r="A41" s="12" t="s">
        <v>208</v>
      </c>
      <c r="B41" s="17"/>
      <c r="C41" s="17"/>
      <c r="D41" s="17"/>
      <c r="E41" s="17"/>
    </row>
    <row r="42" spans="1:5" ht="16.149999999999999">
      <c r="A42" s="2"/>
      <c r="B42" s="17"/>
      <c r="C42" s="17"/>
      <c r="D42" s="17"/>
      <c r="E42" s="17"/>
    </row>
    <row r="43" spans="1:5" ht="16.149999999999999">
      <c r="A43" s="2"/>
      <c r="B43" s="17"/>
      <c r="C43" s="17"/>
      <c r="D43" s="17"/>
      <c r="E43" s="17"/>
    </row>
  </sheetData>
  <mergeCells count="9">
    <mergeCell ref="A31:E31"/>
    <mergeCell ref="A32:A33"/>
    <mergeCell ref="B32:E32"/>
    <mergeCell ref="A1:E1"/>
    <mergeCell ref="A2:A3"/>
    <mergeCell ref="B2:E2"/>
    <mergeCell ref="A16:E16"/>
    <mergeCell ref="A17:A18"/>
    <mergeCell ref="B17:E17"/>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161E8-D2EF-4875-A8D2-EA2E45023911}">
  <dimension ref="A1:G44"/>
  <sheetViews>
    <sheetView workbookViewId="0">
      <selection activeCell="A10" sqref="A10"/>
    </sheetView>
  </sheetViews>
  <sheetFormatPr defaultRowHeight="14.45"/>
  <cols>
    <col min="1" max="1" width="27.42578125" customWidth="1"/>
    <col min="2" max="7" width="14.7109375" customWidth="1"/>
  </cols>
  <sheetData>
    <row r="1" spans="1:7" ht="47.25" customHeight="1">
      <c r="A1" s="192" t="s">
        <v>212</v>
      </c>
      <c r="B1" s="154"/>
      <c r="C1" s="154"/>
      <c r="D1" s="154"/>
      <c r="E1" s="154"/>
      <c r="F1" s="154"/>
      <c r="G1" s="154"/>
    </row>
    <row r="2" spans="1:7" ht="16.149999999999999">
      <c r="A2" s="161" t="s">
        <v>88</v>
      </c>
      <c r="B2" s="161" t="s">
        <v>2</v>
      </c>
      <c r="C2" s="161"/>
      <c r="D2" s="161"/>
      <c r="E2" s="161"/>
      <c r="F2" s="161"/>
      <c r="G2" s="161"/>
    </row>
    <row r="3" spans="1:7" ht="16.149999999999999">
      <c r="A3" s="161"/>
      <c r="B3" s="10" t="s">
        <v>3</v>
      </c>
      <c r="C3" s="10" t="s">
        <v>114</v>
      </c>
      <c r="D3" s="10" t="s">
        <v>23</v>
      </c>
      <c r="E3" s="10" t="s">
        <v>115</v>
      </c>
      <c r="F3" s="10" t="s">
        <v>116</v>
      </c>
      <c r="G3" s="10" t="s">
        <v>117</v>
      </c>
    </row>
    <row r="4" spans="1:7" ht="16.149999999999999">
      <c r="A4" s="11" t="s">
        <v>93</v>
      </c>
      <c r="B4" s="15">
        <v>73.644088962773665</v>
      </c>
      <c r="C4" s="15">
        <v>75.71513961233029</v>
      </c>
      <c r="D4" s="15">
        <v>81.399811627587027</v>
      </c>
      <c r="E4" s="15">
        <v>46.544308490915832</v>
      </c>
      <c r="F4" s="15">
        <v>69.92910995474702</v>
      </c>
      <c r="G4" s="15">
        <v>70.496972341934423</v>
      </c>
    </row>
    <row r="5" spans="1:7" ht="16.149999999999999">
      <c r="A5" s="10" t="s">
        <v>94</v>
      </c>
      <c r="B5" s="16">
        <v>57.576500416733786</v>
      </c>
      <c r="C5" s="16">
        <v>66.635249764373228</v>
      </c>
      <c r="D5" s="16">
        <v>69.630916196265744</v>
      </c>
      <c r="E5" s="16">
        <v>39.761603516015185</v>
      </c>
      <c r="F5" s="16">
        <v>69.60277267307417</v>
      </c>
      <c r="G5" s="16">
        <v>65.501165501165502</v>
      </c>
    </row>
    <row r="6" spans="1:7" ht="16.149999999999999">
      <c r="A6" s="10" t="s">
        <v>95</v>
      </c>
      <c r="B6" s="16">
        <v>70.072571138422617</v>
      </c>
      <c r="C6" s="16">
        <v>69.615069615069615</v>
      </c>
      <c r="D6" s="16">
        <v>76.637437477392069</v>
      </c>
      <c r="E6" s="16">
        <v>57.544642857142854</v>
      </c>
      <c r="F6" s="16">
        <v>75.239653806029295</v>
      </c>
      <c r="G6" s="16">
        <v>73.529105379390813</v>
      </c>
    </row>
    <row r="7" spans="1:7" ht="16.149999999999999">
      <c r="A7" s="10" t="s">
        <v>96</v>
      </c>
      <c r="B7" s="16">
        <v>78.446738746407547</v>
      </c>
      <c r="C7" s="16">
        <v>80.634691669671838</v>
      </c>
      <c r="D7" s="16">
        <v>83.005601524341415</v>
      </c>
      <c r="E7" s="16">
        <v>68.829431438127088</v>
      </c>
      <c r="F7" s="16">
        <v>77.303022552544874</v>
      </c>
      <c r="G7" s="16">
        <v>72.839714398155962</v>
      </c>
    </row>
    <row r="8" spans="1:7" ht="16.149999999999999">
      <c r="A8" s="10" t="s">
        <v>97</v>
      </c>
      <c r="B8" s="16">
        <v>80.210807309556984</v>
      </c>
      <c r="C8" s="16">
        <v>79.958463136033231</v>
      </c>
      <c r="D8" s="16">
        <v>81.514807729382625</v>
      </c>
      <c r="E8" s="16">
        <v>64.158767772511851</v>
      </c>
      <c r="F8" s="16">
        <v>72.076726306059712</v>
      </c>
      <c r="G8" s="16">
        <v>69.470270270270277</v>
      </c>
    </row>
    <row r="9" spans="1:7" ht="16.149999999999999">
      <c r="A9" s="10" t="s">
        <v>98</v>
      </c>
      <c r="B9" s="16">
        <v>73.657300698789015</v>
      </c>
      <c r="C9" s="16">
        <v>71.689228958210705</v>
      </c>
      <c r="D9" s="16">
        <v>80.558415908438704</v>
      </c>
      <c r="E9" s="16">
        <v>44.102564102564102</v>
      </c>
      <c r="F9" s="16">
        <v>69.92910995474702</v>
      </c>
      <c r="G9" s="16">
        <v>70.496972341934423</v>
      </c>
    </row>
    <row r="10" spans="1:7" ht="16.149999999999999">
      <c r="A10" s="12" t="s">
        <v>207</v>
      </c>
      <c r="B10" s="17"/>
      <c r="C10" s="17"/>
      <c r="D10" s="17"/>
      <c r="E10" s="17"/>
      <c r="F10" s="17"/>
      <c r="G10" s="17"/>
    </row>
    <row r="11" spans="1:7" ht="16.149999999999999">
      <c r="A11" s="12" t="s">
        <v>213</v>
      </c>
      <c r="B11" s="17"/>
      <c r="C11" s="17"/>
      <c r="D11" s="17"/>
      <c r="E11" s="17"/>
      <c r="F11" s="17"/>
      <c r="G11" s="17"/>
    </row>
    <row r="12" spans="1:7" ht="16.149999999999999">
      <c r="A12" s="61"/>
      <c r="B12" s="17"/>
      <c r="C12" s="17"/>
      <c r="D12" s="17"/>
      <c r="E12" s="17"/>
      <c r="F12" s="17"/>
      <c r="G12" s="17"/>
    </row>
    <row r="13" spans="1:7" ht="16.149999999999999">
      <c r="A13" s="2"/>
      <c r="B13" s="17"/>
      <c r="C13" s="17"/>
      <c r="D13" s="17"/>
      <c r="E13" s="17"/>
      <c r="F13" s="17"/>
      <c r="G13" s="17"/>
    </row>
    <row r="17" spans="1:7" ht="47.25" customHeight="1">
      <c r="A17" s="192" t="s">
        <v>214</v>
      </c>
      <c r="B17" s="154"/>
      <c r="C17" s="154"/>
      <c r="D17" s="154"/>
      <c r="E17" s="154"/>
      <c r="F17" s="154"/>
      <c r="G17" s="154"/>
    </row>
    <row r="18" spans="1:7" ht="16.149999999999999">
      <c r="A18" s="161" t="s">
        <v>88</v>
      </c>
      <c r="B18" s="161" t="s">
        <v>2</v>
      </c>
      <c r="C18" s="161"/>
      <c r="D18" s="161"/>
      <c r="E18" s="161"/>
      <c r="F18" s="161"/>
      <c r="G18" s="161"/>
    </row>
    <row r="19" spans="1:7" ht="16.149999999999999">
      <c r="A19" s="161"/>
      <c r="B19" s="10" t="s">
        <v>3</v>
      </c>
      <c r="C19" s="10" t="s">
        <v>114</v>
      </c>
      <c r="D19" s="10" t="s">
        <v>23</v>
      </c>
      <c r="E19" s="10" t="s">
        <v>115</v>
      </c>
      <c r="F19" s="10" t="s">
        <v>116</v>
      </c>
      <c r="G19" s="10" t="s">
        <v>117</v>
      </c>
    </row>
    <row r="20" spans="1:7" ht="16.149999999999999">
      <c r="A20" s="11" t="s">
        <v>93</v>
      </c>
      <c r="B20" s="15">
        <v>72.11068022348303</v>
      </c>
      <c r="C20" s="15">
        <v>75.339757845317521</v>
      </c>
      <c r="D20" s="15">
        <v>81.253144026033979</v>
      </c>
      <c r="E20" s="15">
        <v>43.864998787206765</v>
      </c>
      <c r="F20" s="15">
        <v>67.729893357141407</v>
      </c>
      <c r="G20" s="15">
        <v>69.325257712163349</v>
      </c>
    </row>
    <row r="21" spans="1:7" ht="16.149999999999999">
      <c r="A21" s="10" t="s">
        <v>94</v>
      </c>
      <c r="B21" s="16">
        <v>54.090550394729519</v>
      </c>
      <c r="C21" s="16">
        <v>64.872262773722625</v>
      </c>
      <c r="D21" s="16">
        <v>67.274998884476375</v>
      </c>
      <c r="E21" s="16">
        <v>36.145839748722054</v>
      </c>
      <c r="F21" s="16">
        <v>66.096648753746862</v>
      </c>
      <c r="G21" s="16">
        <v>62.769530826741793</v>
      </c>
    </row>
    <row r="22" spans="1:7" ht="16.149999999999999">
      <c r="A22" s="10" t="s">
        <v>95</v>
      </c>
      <c r="B22" s="16">
        <v>66.884414587279323</v>
      </c>
      <c r="C22" s="16">
        <v>67.359507313317934</v>
      </c>
      <c r="D22" s="16">
        <v>75.617510393739295</v>
      </c>
      <c r="E22" s="16">
        <v>55.218253968253968</v>
      </c>
      <c r="F22" s="16">
        <v>74.900778784855873</v>
      </c>
      <c r="G22" s="16">
        <v>73.199173649052526</v>
      </c>
    </row>
    <row r="23" spans="1:7" ht="16.149999999999999">
      <c r="A23" s="10" t="s">
        <v>96</v>
      </c>
      <c r="B23" s="16">
        <v>78.239495836218936</v>
      </c>
      <c r="C23" s="16">
        <v>81.284468955701826</v>
      </c>
      <c r="D23" s="16">
        <v>82.998103530422924</v>
      </c>
      <c r="E23" s="16">
        <v>68.636668905305569</v>
      </c>
      <c r="F23" s="16">
        <v>76.212890373987918</v>
      </c>
      <c r="G23" s="16">
        <v>71.18380062305296</v>
      </c>
    </row>
    <row r="24" spans="1:7" ht="16.149999999999999">
      <c r="A24" s="10" t="s">
        <v>97</v>
      </c>
      <c r="B24" s="16">
        <v>79.99156265698592</v>
      </c>
      <c r="C24" s="16">
        <v>80.250783699059568</v>
      </c>
      <c r="D24" s="16">
        <v>81.533910304571464</v>
      </c>
      <c r="E24" s="16">
        <v>62.806372549019606</v>
      </c>
      <c r="F24" s="16">
        <v>72.259963125797753</v>
      </c>
      <c r="G24" s="16">
        <v>69.514448303894767</v>
      </c>
    </row>
    <row r="25" spans="1:7" ht="16.149999999999999">
      <c r="A25" s="10" t="s">
        <v>98</v>
      </c>
      <c r="B25" s="16">
        <v>73.715566566389427</v>
      </c>
      <c r="C25" s="16">
        <v>72.177635098983416</v>
      </c>
      <c r="D25" s="16">
        <v>80.400954493513481</v>
      </c>
      <c r="E25" s="16">
        <v>43.936337144138086</v>
      </c>
      <c r="F25" s="16">
        <v>67.729893357141407</v>
      </c>
      <c r="G25" s="16">
        <v>69.325257712163349</v>
      </c>
    </row>
    <row r="26" spans="1:7" ht="16.149999999999999">
      <c r="A26" s="12" t="s">
        <v>207</v>
      </c>
      <c r="B26" s="17"/>
      <c r="C26" s="17"/>
      <c r="D26" s="17"/>
      <c r="E26" s="17"/>
      <c r="F26" s="17"/>
      <c r="G26" s="17"/>
    </row>
    <row r="27" spans="1:7" ht="16.149999999999999">
      <c r="A27" s="12" t="s">
        <v>213</v>
      </c>
      <c r="B27" s="17"/>
      <c r="C27" s="17"/>
      <c r="D27" s="17"/>
      <c r="E27" s="17"/>
      <c r="F27" s="17"/>
      <c r="G27" s="17"/>
    </row>
    <row r="28" spans="1:7" ht="16.149999999999999">
      <c r="A28" s="61"/>
      <c r="B28" s="17"/>
      <c r="C28" s="17"/>
      <c r="D28" s="17"/>
      <c r="E28" s="17"/>
      <c r="F28" s="17"/>
      <c r="G28" s="17"/>
    </row>
    <row r="29" spans="1:7" ht="16.149999999999999">
      <c r="A29" s="2"/>
      <c r="B29" s="17"/>
      <c r="C29" s="17"/>
      <c r="D29" s="17"/>
      <c r="E29" s="17"/>
      <c r="F29" s="17"/>
      <c r="G29" s="17"/>
    </row>
    <row r="32" spans="1:7" ht="45" customHeight="1">
      <c r="A32" s="192" t="s">
        <v>215</v>
      </c>
      <c r="B32" s="154"/>
      <c r="C32" s="154"/>
      <c r="D32" s="154"/>
      <c r="E32" s="154"/>
      <c r="F32" s="154"/>
      <c r="G32" s="154"/>
    </row>
    <row r="33" spans="1:7" ht="16.149999999999999">
      <c r="A33" s="161" t="s">
        <v>88</v>
      </c>
      <c r="B33" s="161" t="s">
        <v>2</v>
      </c>
      <c r="C33" s="161"/>
      <c r="D33" s="161"/>
      <c r="E33" s="161"/>
      <c r="F33" s="161"/>
      <c r="G33" s="161"/>
    </row>
    <row r="34" spans="1:7" ht="16.149999999999999">
      <c r="A34" s="161"/>
      <c r="B34" s="10" t="s">
        <v>3</v>
      </c>
      <c r="C34" s="10" t="s">
        <v>114</v>
      </c>
      <c r="D34" s="10" t="s">
        <v>23</v>
      </c>
      <c r="E34" s="10" t="s">
        <v>115</v>
      </c>
      <c r="F34" s="10" t="s">
        <v>116</v>
      </c>
      <c r="G34" s="10" t="s">
        <v>117</v>
      </c>
    </row>
    <row r="35" spans="1:7" ht="16.149999999999999">
      <c r="A35" s="11" t="s">
        <v>93</v>
      </c>
      <c r="B35" s="15">
        <v>70.070929400014435</v>
      </c>
      <c r="C35" s="15">
        <v>74.157120805914374</v>
      </c>
      <c r="D35" s="15">
        <v>80.043740169743558</v>
      </c>
      <c r="E35" s="15">
        <v>40.402470766481485</v>
      </c>
      <c r="F35" s="15">
        <v>65.021578332575686</v>
      </c>
      <c r="G35" s="15">
        <v>66.696392740892676</v>
      </c>
    </row>
    <row r="36" spans="1:7" ht="16.149999999999999">
      <c r="A36" s="10" t="s">
        <v>94</v>
      </c>
      <c r="B36" s="16">
        <v>50.415585026177659</v>
      </c>
      <c r="C36" s="16">
        <v>66.543778801843317</v>
      </c>
      <c r="D36" s="16">
        <v>66.54345434543454</v>
      </c>
      <c r="E36" s="16">
        <v>31.576361594609772</v>
      </c>
      <c r="F36" s="16">
        <v>62.696280957007282</v>
      </c>
      <c r="G36" s="16">
        <v>59.362156092083097</v>
      </c>
    </row>
    <row r="37" spans="1:7" ht="16.149999999999999">
      <c r="A37" s="10" t="s">
        <v>95</v>
      </c>
      <c r="B37" s="16">
        <v>63.628349933680994</v>
      </c>
      <c r="C37" s="16">
        <v>64.537881792939316</v>
      </c>
      <c r="D37" s="16">
        <v>73.419529704783528</v>
      </c>
      <c r="E37" s="16">
        <v>50.068058076225043</v>
      </c>
      <c r="F37" s="16">
        <v>73.092662421957101</v>
      </c>
      <c r="G37" s="16">
        <v>70.715040135192226</v>
      </c>
    </row>
    <row r="38" spans="1:7" ht="16.149999999999999">
      <c r="A38" s="10" t="s">
        <v>96</v>
      </c>
      <c r="B38" s="16">
        <v>76.743738809859437</v>
      </c>
      <c r="C38" s="16">
        <v>79.119959846076625</v>
      </c>
      <c r="D38" s="16">
        <v>81.921052515279939</v>
      </c>
      <c r="E38" s="16">
        <v>66.781056966369249</v>
      </c>
      <c r="F38" s="16">
        <v>74.838381518065177</v>
      </c>
      <c r="G38" s="16">
        <v>69.6039140165513</v>
      </c>
    </row>
    <row r="39" spans="1:7" ht="16.149999999999999">
      <c r="A39" s="10" t="s">
        <v>97</v>
      </c>
      <c r="B39" s="16">
        <v>78.843793393335318</v>
      </c>
      <c r="C39" s="16">
        <v>80.914512922465207</v>
      </c>
      <c r="D39" s="16">
        <v>80.388731013193649</v>
      </c>
      <c r="E39" s="16">
        <v>60.827407886231413</v>
      </c>
      <c r="F39" s="16">
        <v>69.905031348185219</v>
      </c>
      <c r="G39" s="16">
        <v>66.245458853261724</v>
      </c>
    </row>
    <row r="40" spans="1:7" ht="16.149999999999999">
      <c r="A40" s="10" t="s">
        <v>98</v>
      </c>
      <c r="B40" s="16">
        <v>71.605838094289567</v>
      </c>
      <c r="C40" s="16">
        <v>71.860465116279073</v>
      </c>
      <c r="D40" s="16">
        <v>78.422100950561102</v>
      </c>
      <c r="E40" s="16">
        <v>43.616760597892672</v>
      </c>
      <c r="F40" s="16">
        <v>65.021578332575686</v>
      </c>
      <c r="G40" s="16">
        <v>66.696392740892676</v>
      </c>
    </row>
    <row r="41" spans="1:7" ht="16.149999999999999">
      <c r="A41" s="12" t="s">
        <v>207</v>
      </c>
      <c r="B41" s="17"/>
      <c r="C41" s="17"/>
      <c r="D41" s="17"/>
      <c r="E41" s="17"/>
      <c r="F41" s="17"/>
      <c r="G41" s="17"/>
    </row>
    <row r="42" spans="1:7" ht="16.149999999999999">
      <c r="A42" s="12" t="s">
        <v>213</v>
      </c>
      <c r="B42" s="17"/>
      <c r="C42" s="17"/>
      <c r="D42" s="17"/>
      <c r="E42" s="17"/>
      <c r="F42" s="17"/>
      <c r="G42" s="17"/>
    </row>
    <row r="43" spans="1:7" ht="16.149999999999999">
      <c r="A43" s="61"/>
      <c r="B43" s="17"/>
      <c r="C43" s="17"/>
      <c r="D43" s="17"/>
      <c r="E43" s="17"/>
      <c r="F43" s="17"/>
      <c r="G43" s="17"/>
    </row>
    <row r="44" spans="1:7" ht="16.149999999999999">
      <c r="A44" s="2"/>
      <c r="B44" s="17"/>
      <c r="C44" s="17"/>
      <c r="D44" s="17"/>
      <c r="E44" s="17"/>
      <c r="F44" s="17"/>
      <c r="G44" s="17"/>
    </row>
  </sheetData>
  <mergeCells count="9">
    <mergeCell ref="A32:G32"/>
    <mergeCell ref="A33:A34"/>
    <mergeCell ref="B33:G33"/>
    <mergeCell ref="A1:G1"/>
    <mergeCell ref="A2:A3"/>
    <mergeCell ref="B2:G2"/>
    <mergeCell ref="A17:G17"/>
    <mergeCell ref="A18:A19"/>
    <mergeCell ref="B18:G1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CC09C-AFCE-493B-AA04-386D30A1FB7F}">
  <dimension ref="A1:F54"/>
  <sheetViews>
    <sheetView topLeftCell="A39" workbookViewId="0">
      <selection activeCell="A49" sqref="A49"/>
    </sheetView>
  </sheetViews>
  <sheetFormatPr defaultRowHeight="14.45"/>
  <cols>
    <col min="1" max="1" width="31.28515625" customWidth="1"/>
    <col min="2" max="6" width="15.7109375" customWidth="1"/>
  </cols>
  <sheetData>
    <row r="1" spans="1:6">
      <c r="A1" s="196" t="s">
        <v>216</v>
      </c>
      <c r="B1" s="196"/>
      <c r="C1" s="196"/>
      <c r="D1" s="196"/>
      <c r="E1" s="196"/>
      <c r="F1" s="196"/>
    </row>
    <row r="2" spans="1:6" ht="22.15" customHeight="1">
      <c r="A2" s="196"/>
      <c r="B2" s="196"/>
      <c r="C2" s="196"/>
      <c r="D2" s="196"/>
      <c r="E2" s="196"/>
      <c r="F2" s="196"/>
    </row>
    <row r="3" spans="1:6" ht="16.149999999999999">
      <c r="A3" s="68"/>
      <c r="B3" s="195" t="s">
        <v>217</v>
      </c>
      <c r="C3" s="195"/>
      <c r="D3" s="195"/>
      <c r="E3" s="195"/>
      <c r="F3" s="195"/>
    </row>
    <row r="4" spans="1:6" ht="16.149999999999999">
      <c r="A4" s="108" t="s">
        <v>218</v>
      </c>
      <c r="B4" s="68" t="s">
        <v>219</v>
      </c>
      <c r="C4" s="68" t="s">
        <v>220</v>
      </c>
      <c r="D4" s="68" t="s">
        <v>221</v>
      </c>
      <c r="E4" s="68" t="s">
        <v>222</v>
      </c>
      <c r="F4" s="68" t="s">
        <v>223</v>
      </c>
    </row>
    <row r="5" spans="1:6" ht="16.149999999999999">
      <c r="A5" s="25" t="s">
        <v>224</v>
      </c>
      <c r="B5" s="75">
        <v>58.577405857740587</v>
      </c>
      <c r="C5" s="75">
        <v>66.072388155349628</v>
      </c>
      <c r="D5" s="75">
        <v>25.74712643678161</v>
      </c>
      <c r="E5" s="75">
        <v>54.814501933968828</v>
      </c>
      <c r="F5" s="75">
        <v>51.375811466913973</v>
      </c>
    </row>
    <row r="6" spans="1:6" ht="16.149999999999999">
      <c r="A6" s="68" t="s">
        <v>225</v>
      </c>
      <c r="B6" s="92">
        <v>57.115928369462772</v>
      </c>
      <c r="C6" s="92">
        <v>66.930091185410333</v>
      </c>
      <c r="D6" s="92">
        <v>18.226010521409069</v>
      </c>
      <c r="E6" s="92">
        <v>51.578257361839448</v>
      </c>
      <c r="F6" s="92">
        <v>52.328054833372725</v>
      </c>
    </row>
    <row r="7" spans="1:6" ht="16.149999999999999">
      <c r="A7" s="68" t="s">
        <v>226</v>
      </c>
      <c r="B7" s="92">
        <v>54.013104013104012</v>
      </c>
      <c r="C7" s="92">
        <v>66.016389966446724</v>
      </c>
      <c r="D7" s="92">
        <v>36.316964285714285</v>
      </c>
      <c r="E7" s="92">
        <v>54.507540847415825</v>
      </c>
      <c r="F7" s="92">
        <v>46.997245179063363</v>
      </c>
    </row>
    <row r="8" spans="1:6" ht="16.149999999999999">
      <c r="A8" s="68" t="s">
        <v>136</v>
      </c>
      <c r="B8" s="92">
        <v>58.294266137756942</v>
      </c>
      <c r="C8" s="92">
        <v>66.375792234369882</v>
      </c>
      <c r="D8" s="92">
        <v>40.668896321070235</v>
      </c>
      <c r="E8" s="92">
        <v>53.980424727884909</v>
      </c>
      <c r="F8" s="92">
        <v>52.589691237134879</v>
      </c>
    </row>
    <row r="9" spans="1:6" ht="16.149999999999999">
      <c r="A9" s="68" t="s">
        <v>227</v>
      </c>
      <c r="B9" s="92">
        <v>61.059190031152646</v>
      </c>
      <c r="C9" s="92">
        <v>64.315744983761178</v>
      </c>
      <c r="D9" s="92">
        <v>46.386255924170619</v>
      </c>
      <c r="E9" s="92">
        <v>57.55939037417064</v>
      </c>
      <c r="F9" s="92">
        <v>52.268510710069151</v>
      </c>
    </row>
    <row r="10" spans="1:6" ht="16.149999999999999">
      <c r="A10" s="68" t="s">
        <v>228</v>
      </c>
      <c r="B10" s="92">
        <v>65.567981165391402</v>
      </c>
      <c r="C10" s="92">
        <v>71.670689917115411</v>
      </c>
      <c r="D10" s="92">
        <v>27.715617715617714</v>
      </c>
      <c r="E10" s="92">
        <v>62.881464019317718</v>
      </c>
      <c r="F10" s="92">
        <v>56.144144144144143</v>
      </c>
    </row>
    <row r="11" spans="1:6" ht="16.149999999999999">
      <c r="A11" s="12" t="s">
        <v>229</v>
      </c>
      <c r="B11" s="64"/>
      <c r="C11" s="64"/>
      <c r="D11" s="64"/>
      <c r="E11" s="64"/>
      <c r="F11" s="64"/>
    </row>
    <row r="12" spans="1:6" ht="16.149999999999999">
      <c r="A12" s="12" t="s">
        <v>230</v>
      </c>
      <c r="B12" s="64"/>
      <c r="C12" s="64"/>
      <c r="D12" s="64"/>
      <c r="E12" s="64"/>
      <c r="F12" s="64"/>
    </row>
    <row r="13" spans="1:6" ht="16.149999999999999">
      <c r="B13" s="64"/>
      <c r="C13" s="64"/>
      <c r="D13" s="64"/>
      <c r="E13" s="64"/>
      <c r="F13" s="64"/>
    </row>
    <row r="14" spans="1:6" ht="16.149999999999999">
      <c r="A14" s="17"/>
      <c r="B14" s="17"/>
      <c r="C14" s="17"/>
      <c r="D14" s="17"/>
      <c r="E14" s="17"/>
      <c r="F14" s="17"/>
    </row>
    <row r="15" spans="1:6" ht="16.149999999999999">
      <c r="B15" s="17"/>
      <c r="C15" s="17"/>
      <c r="D15" s="17"/>
      <c r="E15" s="17"/>
      <c r="F15" s="17"/>
    </row>
    <row r="16" spans="1:6" ht="16.149999999999999">
      <c r="B16" s="17"/>
      <c r="C16" s="17"/>
      <c r="D16" s="17"/>
      <c r="E16" s="17"/>
      <c r="F16" s="17"/>
    </row>
    <row r="19" spans="1:6">
      <c r="A19" s="196" t="s">
        <v>231</v>
      </c>
      <c r="B19" s="196"/>
      <c r="C19" s="196"/>
      <c r="D19" s="196"/>
      <c r="E19" s="196"/>
      <c r="F19" s="196"/>
    </row>
    <row r="20" spans="1:6" ht="21" customHeight="1">
      <c r="A20" s="196"/>
      <c r="B20" s="196"/>
      <c r="C20" s="196"/>
      <c r="D20" s="196"/>
      <c r="E20" s="196"/>
      <c r="F20" s="196"/>
    </row>
    <row r="21" spans="1:6" ht="16.149999999999999">
      <c r="A21" s="68"/>
      <c r="B21" s="195" t="s">
        <v>217</v>
      </c>
      <c r="C21" s="195"/>
      <c r="D21" s="195"/>
      <c r="E21" s="195"/>
      <c r="F21" s="195"/>
    </row>
    <row r="22" spans="1:6" ht="16.149999999999999">
      <c r="A22" s="108" t="s">
        <v>218</v>
      </c>
      <c r="B22" s="68" t="s">
        <v>219</v>
      </c>
      <c r="C22" s="68" t="s">
        <v>220</v>
      </c>
      <c r="D22" s="68" t="s">
        <v>221</v>
      </c>
      <c r="E22" s="68" t="s">
        <v>222</v>
      </c>
      <c r="F22" s="68" t="s">
        <v>223</v>
      </c>
    </row>
    <row r="23" spans="1:6" ht="16.149999999999999">
      <c r="A23" s="25" t="s">
        <v>224</v>
      </c>
      <c r="B23" s="75">
        <v>58.100650687752243</v>
      </c>
      <c r="C23" s="75">
        <v>66.126709573149185</v>
      </c>
      <c r="D23" s="75">
        <v>23.081187844346651</v>
      </c>
      <c r="E23" s="75">
        <v>53.212411336552336</v>
      </c>
      <c r="F23" s="75">
        <v>50.663001914668335</v>
      </c>
    </row>
    <row r="24" spans="1:6" ht="16.149999999999999">
      <c r="A24" s="68" t="s">
        <v>225</v>
      </c>
      <c r="B24" s="92">
        <v>58.485401459854018</v>
      </c>
      <c r="C24" s="92">
        <v>68.345901566195167</v>
      </c>
      <c r="D24" s="92">
        <v>14.811849479583667</v>
      </c>
      <c r="E24" s="92">
        <v>49.470297357128132</v>
      </c>
      <c r="F24" s="92">
        <v>51.63497217068646</v>
      </c>
    </row>
    <row r="25" spans="1:6" ht="16.149999999999999">
      <c r="A25" s="68" t="s">
        <v>226</v>
      </c>
      <c r="B25" s="92">
        <v>55.273287143956892</v>
      </c>
      <c r="C25" s="92">
        <v>65.953778429933976</v>
      </c>
      <c r="D25" s="92">
        <v>33.670634920634917</v>
      </c>
      <c r="E25" s="92">
        <v>52.517316572601331</v>
      </c>
      <c r="F25" s="92">
        <v>45.688590313143351</v>
      </c>
    </row>
    <row r="26" spans="1:6" ht="16.149999999999999">
      <c r="A26" s="68" t="s">
        <v>136</v>
      </c>
      <c r="B26" s="92">
        <v>57.178438000355811</v>
      </c>
      <c r="C26" s="92">
        <v>66.200100895918382</v>
      </c>
      <c r="D26" s="92">
        <v>38.079247817327065</v>
      </c>
      <c r="E26" s="92">
        <v>52.716113867850616</v>
      </c>
      <c r="F26" s="92">
        <v>51.639593536006039</v>
      </c>
    </row>
    <row r="27" spans="1:6" ht="16.149999999999999">
      <c r="A27" s="68" t="s">
        <v>227</v>
      </c>
      <c r="B27" s="92">
        <v>61.128526645768027</v>
      </c>
      <c r="C27" s="92">
        <v>64.564309657284866</v>
      </c>
      <c r="D27" s="92">
        <v>44.301470588235297</v>
      </c>
      <c r="E27" s="92">
        <v>57.500642590926617</v>
      </c>
      <c r="F27" s="92">
        <v>52.9004189494038</v>
      </c>
    </row>
    <row r="28" spans="1:6" ht="16.149999999999999">
      <c r="A28" s="68" t="s">
        <v>228</v>
      </c>
      <c r="B28" s="92">
        <v>63.028357410379883</v>
      </c>
      <c r="C28" s="92">
        <v>72.26927471936547</v>
      </c>
      <c r="D28" s="92">
        <v>28.446536650975119</v>
      </c>
      <c r="E28" s="92">
        <v>62.704580910509151</v>
      </c>
      <c r="F28" s="92">
        <v>57.046781464784566</v>
      </c>
    </row>
    <row r="29" spans="1:6" ht="16.149999999999999">
      <c r="A29" s="12" t="s">
        <v>229</v>
      </c>
      <c r="B29" s="64"/>
      <c r="C29" s="64"/>
      <c r="D29" s="64"/>
      <c r="E29" s="64"/>
      <c r="F29" s="64"/>
    </row>
    <row r="30" spans="1:6" ht="16.149999999999999">
      <c r="A30" s="12" t="s">
        <v>232</v>
      </c>
      <c r="B30" s="64"/>
      <c r="C30" s="64"/>
      <c r="D30" s="64"/>
      <c r="E30" s="64"/>
      <c r="F30" s="64"/>
    </row>
    <row r="31" spans="1:6" ht="16.149999999999999">
      <c r="A31" s="12"/>
      <c r="B31" s="64"/>
      <c r="C31" s="64"/>
      <c r="D31" s="64"/>
      <c r="E31" s="64"/>
      <c r="F31" s="64"/>
    </row>
    <row r="32" spans="1:6" ht="16.149999999999999">
      <c r="A32" s="17"/>
      <c r="B32" s="17"/>
      <c r="C32" s="17"/>
      <c r="D32" s="17"/>
      <c r="E32" s="17"/>
      <c r="F32" s="17"/>
    </row>
    <row r="33" spans="1:6" ht="16.149999999999999">
      <c r="B33" s="17"/>
      <c r="C33" s="17"/>
      <c r="D33" s="17"/>
      <c r="E33" s="17"/>
      <c r="F33" s="17"/>
    </row>
    <row r="34" spans="1:6" ht="16.149999999999999">
      <c r="B34" s="17"/>
      <c r="C34" s="17"/>
      <c r="D34" s="17"/>
      <c r="E34" s="17"/>
      <c r="F34" s="17"/>
    </row>
    <row r="38" spans="1:6">
      <c r="A38" s="196" t="s">
        <v>233</v>
      </c>
      <c r="B38" s="196"/>
      <c r="C38" s="196"/>
      <c r="D38" s="196"/>
      <c r="E38" s="196"/>
      <c r="F38" s="196"/>
    </row>
    <row r="39" spans="1:6" ht="17.45" customHeight="1">
      <c r="A39" s="196"/>
      <c r="B39" s="196"/>
      <c r="C39" s="196"/>
      <c r="D39" s="196"/>
      <c r="E39" s="196"/>
      <c r="F39" s="196"/>
    </row>
    <row r="40" spans="1:6" ht="16.149999999999999">
      <c r="A40" s="68"/>
      <c r="B40" s="195" t="s">
        <v>217</v>
      </c>
      <c r="C40" s="195"/>
      <c r="D40" s="195"/>
      <c r="E40" s="195"/>
      <c r="F40" s="195"/>
    </row>
    <row r="41" spans="1:6" ht="16.149999999999999">
      <c r="A41" s="108" t="s">
        <v>218</v>
      </c>
      <c r="B41" s="68" t="s">
        <v>219</v>
      </c>
      <c r="C41" s="68" t="s">
        <v>220</v>
      </c>
      <c r="D41" s="68" t="s">
        <v>221</v>
      </c>
      <c r="E41" s="68" t="s">
        <v>222</v>
      </c>
      <c r="F41" s="68" t="s">
        <v>223</v>
      </c>
    </row>
    <row r="42" spans="1:6" ht="16.149999999999999">
      <c r="A42" s="25" t="s">
        <v>224</v>
      </c>
      <c r="B42" s="75">
        <v>57.185799008855312</v>
      </c>
      <c r="C42" s="75">
        <v>66.864014740018959</v>
      </c>
      <c r="D42" s="75">
        <v>23.099335690144127</v>
      </c>
      <c r="E42" s="75">
        <v>52.871708546089323</v>
      </c>
      <c r="F42" s="75">
        <v>50.283698220894458</v>
      </c>
    </row>
    <row r="43" spans="1:6" ht="16.149999999999999">
      <c r="A43" s="68" t="s">
        <v>225</v>
      </c>
      <c r="B43" s="92">
        <v>54.377880184331801</v>
      </c>
      <c r="C43" s="92">
        <v>68.233223322332236</v>
      </c>
      <c r="D43" s="92">
        <v>15.447782144862437</v>
      </c>
      <c r="E43" s="92">
        <v>48.74949777029903</v>
      </c>
      <c r="F43" s="92">
        <v>49.196257197696738</v>
      </c>
    </row>
    <row r="44" spans="1:6" ht="16.149999999999999">
      <c r="A44" s="68" t="s">
        <v>226</v>
      </c>
      <c r="B44" s="92">
        <v>54.660848869496235</v>
      </c>
      <c r="C44" s="92">
        <v>66.498180841452395</v>
      </c>
      <c r="D44" s="92">
        <v>32.645190562613429</v>
      </c>
      <c r="E44" s="92">
        <v>51.936336223270324</v>
      </c>
      <c r="F44" s="92">
        <v>45.008422234699609</v>
      </c>
    </row>
    <row r="45" spans="1:6" ht="16.149999999999999">
      <c r="A45" s="68" t="s">
        <v>136</v>
      </c>
      <c r="B45" s="92">
        <v>56.734147565668394</v>
      </c>
      <c r="C45" s="92">
        <v>67.343344661631534</v>
      </c>
      <c r="D45" s="92">
        <v>42.072752230610845</v>
      </c>
      <c r="E45" s="92">
        <v>52.909068430487729</v>
      </c>
      <c r="F45" s="92">
        <v>51.739543726235745</v>
      </c>
    </row>
    <row r="46" spans="1:6" ht="16.149999999999999">
      <c r="A46" s="68" t="s">
        <v>227</v>
      </c>
      <c r="B46" s="92">
        <v>59.443339960238568</v>
      </c>
      <c r="C46" s="92">
        <v>64.812557620792177</v>
      </c>
      <c r="D46" s="92">
        <v>40.012928248222366</v>
      </c>
      <c r="E46" s="92">
        <v>57.198175433990748</v>
      </c>
      <c r="F46" s="92">
        <v>52.537344506323841</v>
      </c>
    </row>
    <row r="47" spans="1:6" ht="16.149999999999999">
      <c r="A47" s="68" t="s">
        <v>228</v>
      </c>
      <c r="B47" s="92">
        <v>62.906976744186046</v>
      </c>
      <c r="C47" s="92">
        <v>72.953540718669544</v>
      </c>
      <c r="D47" s="92">
        <v>26.317079147267826</v>
      </c>
      <c r="E47" s="92">
        <v>62.190250074638534</v>
      </c>
      <c r="F47" s="92">
        <v>55.24403727689149</v>
      </c>
    </row>
    <row r="48" spans="1:6" ht="16.149999999999999">
      <c r="A48" s="12" t="s">
        <v>175</v>
      </c>
      <c r="B48" s="64"/>
      <c r="C48" s="64"/>
      <c r="D48" s="64"/>
      <c r="E48" s="64"/>
      <c r="F48" s="64"/>
    </row>
    <row r="49" spans="1:6" ht="16.149999999999999">
      <c r="A49" s="12" t="s">
        <v>234</v>
      </c>
      <c r="B49" s="64"/>
      <c r="C49" s="64"/>
      <c r="D49" s="64"/>
      <c r="E49" s="64"/>
      <c r="F49" s="64"/>
    </row>
    <row r="50" spans="1:6" ht="16.149999999999999">
      <c r="A50" s="12"/>
      <c r="B50" s="64"/>
      <c r="C50" s="64"/>
      <c r="D50" s="64"/>
      <c r="E50" s="64"/>
      <c r="F50" s="64"/>
    </row>
    <row r="51" spans="1:6" ht="16.149999999999999">
      <c r="A51" s="17"/>
      <c r="B51" s="17"/>
      <c r="C51" s="17"/>
      <c r="D51" s="17"/>
      <c r="E51" s="17"/>
      <c r="F51" s="17"/>
    </row>
    <row r="52" spans="1:6" ht="16.149999999999999">
      <c r="B52" s="17"/>
      <c r="C52" s="17"/>
      <c r="D52" s="17"/>
      <c r="E52" s="17"/>
      <c r="F52" s="17"/>
    </row>
    <row r="53" spans="1:6" ht="16.149999999999999">
      <c r="B53" s="17"/>
      <c r="C53" s="17"/>
      <c r="D53" s="17"/>
      <c r="E53" s="17"/>
      <c r="F53" s="17"/>
    </row>
    <row r="54" spans="1:6" ht="16.149999999999999">
      <c r="A54" s="17"/>
      <c r="B54" s="17"/>
      <c r="C54" s="17"/>
      <c r="D54" s="17"/>
      <c r="E54" s="17"/>
      <c r="F54" s="17"/>
    </row>
  </sheetData>
  <mergeCells count="6">
    <mergeCell ref="B40:F40"/>
    <mergeCell ref="A1:F2"/>
    <mergeCell ref="B3:F3"/>
    <mergeCell ref="A19:F20"/>
    <mergeCell ref="B21:F21"/>
    <mergeCell ref="A38:F39"/>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C1006-BC9D-4755-A05C-AE013E7C457F}">
  <dimension ref="A1:F50"/>
  <sheetViews>
    <sheetView workbookViewId="0">
      <selection activeCell="C52" sqref="C52"/>
    </sheetView>
  </sheetViews>
  <sheetFormatPr defaultRowHeight="14.45"/>
  <cols>
    <col min="1" max="1" width="28" customWidth="1"/>
    <col min="2" max="2" width="27.42578125" customWidth="1"/>
    <col min="3" max="3" width="27.7109375" customWidth="1"/>
    <col min="4" max="4" width="27.5703125" customWidth="1"/>
    <col min="5" max="5" width="27.7109375" customWidth="1"/>
    <col min="6" max="6" width="22.85546875" customWidth="1"/>
  </cols>
  <sheetData>
    <row r="1" spans="1:6" ht="16.149999999999999">
      <c r="A1" s="197" t="s">
        <v>235</v>
      </c>
      <c r="B1" s="263"/>
      <c r="C1" s="263"/>
      <c r="D1" s="263"/>
      <c r="E1" s="263"/>
      <c r="F1" s="263"/>
    </row>
    <row r="2" spans="1:6" ht="16.149999999999999">
      <c r="A2" s="109" t="s">
        <v>236</v>
      </c>
      <c r="B2" s="110" t="s">
        <v>197</v>
      </c>
      <c r="C2" s="110" t="s">
        <v>104</v>
      </c>
      <c r="D2" s="110" t="s">
        <v>105</v>
      </c>
      <c r="E2" s="110" t="s">
        <v>106</v>
      </c>
      <c r="F2" s="110" t="s">
        <v>198</v>
      </c>
    </row>
    <row r="3" spans="1:6" ht="16.149999999999999">
      <c r="A3" s="109" t="s">
        <v>237</v>
      </c>
      <c r="B3" s="111">
        <v>30.907615311781417</v>
      </c>
      <c r="C3" s="111">
        <v>32.840839951983952</v>
      </c>
      <c r="D3" s="111">
        <v>45.798127119100158</v>
      </c>
      <c r="E3" s="111">
        <v>59.067153140715902</v>
      </c>
      <c r="F3" s="111">
        <v>74.192715060707826</v>
      </c>
    </row>
    <row r="4" spans="1:6" ht="16.149999999999999">
      <c r="A4" s="109" t="s">
        <v>238</v>
      </c>
      <c r="B4" s="111">
        <v>58.711465188777275</v>
      </c>
      <c r="C4" s="111">
        <v>59.54716244571317</v>
      </c>
      <c r="D4" s="111">
        <v>73.243548741355013</v>
      </c>
      <c r="E4" s="111">
        <v>84.35254582034446</v>
      </c>
      <c r="F4" s="111">
        <v>90.866404119963647</v>
      </c>
    </row>
    <row r="5" spans="1:6" ht="16.149999999999999">
      <c r="A5" s="109" t="s">
        <v>239</v>
      </c>
      <c r="B5" s="111">
        <v>17.287234042553191</v>
      </c>
      <c r="C5" s="111">
        <v>15.577945084145261</v>
      </c>
      <c r="D5" s="111">
        <v>16.764131099607656</v>
      </c>
      <c r="E5" s="111">
        <v>23.194774488613973</v>
      </c>
      <c r="F5" s="111">
        <v>30.058224163027656</v>
      </c>
    </row>
    <row r="6" spans="1:6" ht="16.149999999999999">
      <c r="A6" s="109" t="s">
        <v>240</v>
      </c>
      <c r="B6" s="111">
        <v>51.546391752577321</v>
      </c>
      <c r="C6" s="111">
        <v>42.987636095220523</v>
      </c>
      <c r="D6" s="111">
        <v>47.205401203882793</v>
      </c>
      <c r="E6" s="111">
        <v>57.082369835387034</v>
      </c>
      <c r="F6" s="111">
        <v>63.744750033870751</v>
      </c>
    </row>
    <row r="7" spans="1:6" ht="16.149999999999999">
      <c r="A7" s="109" t="s">
        <v>241</v>
      </c>
      <c r="B7" s="111">
        <v>80</v>
      </c>
      <c r="C7" s="111">
        <v>79.44727514399645</v>
      </c>
      <c r="D7" s="111">
        <v>83.388347222978737</v>
      </c>
      <c r="E7" s="111">
        <v>87.990179245930918</v>
      </c>
      <c r="F7" s="111">
        <v>90.328486520908513</v>
      </c>
    </row>
    <row r="8" spans="1:6" ht="16.149999999999999">
      <c r="A8" s="109" t="s">
        <v>242</v>
      </c>
      <c r="B8" s="111">
        <v>77.551020408163268</v>
      </c>
      <c r="C8" s="111">
        <v>85.135587546032809</v>
      </c>
      <c r="D8" s="111">
        <v>92.39157527417747</v>
      </c>
      <c r="E8" s="111">
        <v>95.409964692036098</v>
      </c>
      <c r="F8" s="111">
        <v>97.550111358574611</v>
      </c>
    </row>
    <row r="9" spans="1:6" ht="16.149999999999999">
      <c r="A9" s="109" t="s">
        <v>243</v>
      </c>
      <c r="B9" s="111">
        <v>65.217391304347828</v>
      </c>
      <c r="C9" s="111">
        <v>77.374599786552835</v>
      </c>
      <c r="D9" s="111">
        <v>86.711700097973491</v>
      </c>
      <c r="E9" s="111">
        <v>91.198690506169726</v>
      </c>
      <c r="F9" s="111">
        <v>92.752941176470586</v>
      </c>
    </row>
    <row r="10" spans="1:6" ht="16.149999999999999">
      <c r="A10" s="109" t="s">
        <v>244</v>
      </c>
      <c r="B10" s="111">
        <v>68.992248062015506</v>
      </c>
      <c r="C10" s="111">
        <v>76.546681664791905</v>
      </c>
      <c r="D10" s="111">
        <v>84.827011254689452</v>
      </c>
      <c r="E10" s="111">
        <v>88.643142115660225</v>
      </c>
      <c r="F10" s="111">
        <v>90.598290598290603</v>
      </c>
    </row>
    <row r="11" spans="1:6" ht="16.149999999999999">
      <c r="A11" s="109" t="s">
        <v>245</v>
      </c>
      <c r="B11" s="111">
        <v>84.615384615384613</v>
      </c>
      <c r="C11" s="111">
        <v>94.034090909090907</v>
      </c>
      <c r="D11" s="111">
        <v>96.84210526315789</v>
      </c>
      <c r="E11" s="111">
        <v>97.57045675413022</v>
      </c>
      <c r="F11" s="111">
        <v>97.737556561085967</v>
      </c>
    </row>
    <row r="12" spans="1:6" ht="16.149999999999999">
      <c r="A12" s="109" t="s">
        <v>246</v>
      </c>
      <c r="B12" s="111">
        <v>29.001650165016503</v>
      </c>
      <c r="C12" s="111">
        <v>35.02070059018704</v>
      </c>
      <c r="D12" s="111">
        <v>51.880029261155819</v>
      </c>
      <c r="E12" s="111">
        <v>65.370305370305374</v>
      </c>
      <c r="F12" s="111">
        <v>71.210641016006619</v>
      </c>
    </row>
    <row r="13" spans="1:6">
      <c r="A13" s="198" t="s">
        <v>175</v>
      </c>
      <c r="B13" s="264"/>
      <c r="C13" s="264"/>
      <c r="D13" s="264"/>
      <c r="E13" s="264"/>
      <c r="F13" s="264"/>
    </row>
    <row r="14" spans="1:6">
      <c r="A14" s="199" t="s">
        <v>247</v>
      </c>
      <c r="B14" s="265"/>
      <c r="C14" s="265"/>
      <c r="D14" s="265"/>
      <c r="E14" s="265"/>
      <c r="F14" s="265"/>
    </row>
    <row r="15" spans="1:6" ht="33" customHeight="1">
      <c r="A15" s="199" t="s">
        <v>248</v>
      </c>
      <c r="B15" s="265"/>
      <c r="C15" s="265"/>
      <c r="D15" s="265"/>
      <c r="E15" s="265"/>
      <c r="F15" s="265"/>
    </row>
    <row r="16" spans="1:6" ht="15.6">
      <c r="A16" s="200"/>
      <c r="B16" s="266"/>
      <c r="C16" s="266"/>
      <c r="D16" s="266"/>
      <c r="E16" s="266"/>
      <c r="F16" s="266"/>
    </row>
    <row r="19" spans="1:6" ht="16.149999999999999">
      <c r="A19" s="197" t="s">
        <v>249</v>
      </c>
      <c r="B19" s="263"/>
      <c r="C19" s="263"/>
      <c r="D19" s="263"/>
      <c r="E19" s="263"/>
      <c r="F19" s="263"/>
    </row>
    <row r="20" spans="1:6" ht="16.149999999999999">
      <c r="A20" s="110" t="s">
        <v>236</v>
      </c>
      <c r="B20" s="110" t="s">
        <v>197</v>
      </c>
      <c r="C20" s="110" t="s">
        <v>104</v>
      </c>
      <c r="D20" s="110" t="s">
        <v>105</v>
      </c>
      <c r="E20" s="110" t="s">
        <v>106</v>
      </c>
      <c r="F20" s="110" t="s">
        <v>198</v>
      </c>
    </row>
    <row r="21" spans="1:6" ht="16.149999999999999">
      <c r="A21" s="109" t="s">
        <v>237</v>
      </c>
      <c r="B21" s="111">
        <v>31.647599700630813</v>
      </c>
      <c r="C21" s="111">
        <v>32.337843816050949</v>
      </c>
      <c r="D21" s="111">
        <v>45.776805251641136</v>
      </c>
      <c r="E21" s="111">
        <v>59.933387218149896</v>
      </c>
      <c r="F21" s="111">
        <v>73.712660028449505</v>
      </c>
    </row>
    <row r="22" spans="1:6" ht="16.149999999999999">
      <c r="A22" s="109" t="s">
        <v>238</v>
      </c>
      <c r="B22" s="111">
        <v>55.373406193078324</v>
      </c>
      <c r="C22" s="111">
        <v>57.448465347262015</v>
      </c>
      <c r="D22" s="111">
        <v>72.580196600669595</v>
      </c>
      <c r="E22" s="111">
        <v>84.665891601616565</v>
      </c>
      <c r="F22" s="111">
        <v>91.440013348907058</v>
      </c>
    </row>
    <row r="23" spans="1:6" ht="16.149999999999999">
      <c r="A23" s="109" t="s">
        <v>239</v>
      </c>
      <c r="B23" s="111">
        <v>21.017699115044248</v>
      </c>
      <c r="C23" s="111">
        <v>14.674405107370864</v>
      </c>
      <c r="D23" s="111">
        <v>16.280448484596342</v>
      </c>
      <c r="E23" s="111">
        <v>23.512005985987347</v>
      </c>
      <c r="F23" s="111">
        <v>29.688379470910299</v>
      </c>
    </row>
    <row r="24" spans="1:6" ht="16.149999999999999">
      <c r="A24" s="109" t="s">
        <v>240</v>
      </c>
      <c r="B24" s="111">
        <v>49.107142857142854</v>
      </c>
      <c r="C24" s="111">
        <v>39.622641509433961</v>
      </c>
      <c r="D24" s="111">
        <v>45.016557022385093</v>
      </c>
      <c r="E24" s="111">
        <v>56.774671662069252</v>
      </c>
      <c r="F24" s="111">
        <v>63.210368893320037</v>
      </c>
    </row>
    <row r="25" spans="1:6" ht="16.149999999999999">
      <c r="A25" s="109" t="s">
        <v>241</v>
      </c>
      <c r="B25" s="111">
        <v>80.451127819548873</v>
      </c>
      <c r="C25" s="111">
        <v>78.622771707878087</v>
      </c>
      <c r="D25" s="111">
        <v>82.781670516563906</v>
      </c>
      <c r="E25" s="111">
        <v>88.106744611087919</v>
      </c>
      <c r="F25" s="111">
        <v>89.980574871202947</v>
      </c>
    </row>
    <row r="26" spans="1:6" ht="16.149999999999999">
      <c r="A26" s="109" t="s">
        <v>242</v>
      </c>
      <c r="B26" s="111">
        <v>81.740976645435239</v>
      </c>
      <c r="C26" s="111">
        <v>85.597986974541143</v>
      </c>
      <c r="D26" s="111">
        <v>92.097813648135883</v>
      </c>
      <c r="E26" s="111">
        <v>95.144878379687952</v>
      </c>
      <c r="F26" s="111">
        <v>95.900621118012424</v>
      </c>
    </row>
    <row r="27" spans="1:6" ht="16.149999999999999">
      <c r="A27" s="109" t="s">
        <v>243</v>
      </c>
      <c r="B27" s="111">
        <v>77.41935483870968</v>
      </c>
      <c r="C27" s="111">
        <v>79.683972911963878</v>
      </c>
      <c r="D27" s="111">
        <v>86.362997328834524</v>
      </c>
      <c r="E27" s="111">
        <v>91.317716551361414</v>
      </c>
      <c r="F27" s="111">
        <v>92.364414843006656</v>
      </c>
    </row>
    <row r="28" spans="1:6" ht="16.149999999999999">
      <c r="A28" s="109" t="s">
        <v>244</v>
      </c>
      <c r="B28" s="111">
        <v>67.549668874172184</v>
      </c>
      <c r="C28" s="111">
        <v>76.410891089108915</v>
      </c>
      <c r="D28" s="111">
        <v>84.021485095739877</v>
      </c>
      <c r="E28" s="111">
        <v>88.114343029087266</v>
      </c>
      <c r="F28" s="111">
        <v>91.395045632333762</v>
      </c>
    </row>
    <row r="29" spans="1:6" ht="16.149999999999999">
      <c r="A29" s="109" t="s">
        <v>245</v>
      </c>
      <c r="B29" s="111">
        <v>83.333333333333329</v>
      </c>
      <c r="C29" s="111">
        <v>93.15789473684211</v>
      </c>
      <c r="D29" s="111">
        <v>97.416413373860181</v>
      </c>
      <c r="E29" s="111">
        <v>97.349397590361448</v>
      </c>
      <c r="F29" s="111">
        <v>98.969072164948457</v>
      </c>
    </row>
    <row r="30" spans="1:6" ht="16.149999999999999">
      <c r="A30" s="109" t="s">
        <v>246</v>
      </c>
      <c r="B30" s="111">
        <v>28.416485900216919</v>
      </c>
      <c r="C30" s="111">
        <v>34.109511332018691</v>
      </c>
      <c r="D30" s="111">
        <v>51.161520805567896</v>
      </c>
      <c r="E30" s="111">
        <v>65.427218007621903</v>
      </c>
      <c r="F30" s="111">
        <v>70.961538461538467</v>
      </c>
    </row>
    <row r="31" spans="1:6">
      <c r="A31" s="198" t="s">
        <v>175</v>
      </c>
      <c r="B31" s="264"/>
      <c r="C31" s="264"/>
      <c r="D31" s="264"/>
      <c r="E31" s="264"/>
      <c r="F31" s="264"/>
    </row>
    <row r="32" spans="1:6">
      <c r="A32" s="199" t="s">
        <v>247</v>
      </c>
      <c r="B32" s="265"/>
      <c r="C32" s="265"/>
      <c r="D32" s="265"/>
      <c r="E32" s="265"/>
      <c r="F32" s="265"/>
    </row>
    <row r="33" spans="1:6" ht="31.5" customHeight="1">
      <c r="A33" s="199" t="s">
        <v>248</v>
      </c>
      <c r="B33" s="265"/>
      <c r="C33" s="265"/>
      <c r="D33" s="265"/>
      <c r="E33" s="265"/>
      <c r="F33" s="265"/>
    </row>
    <row r="36" spans="1:6" ht="16.149999999999999">
      <c r="A36" s="197" t="s">
        <v>250</v>
      </c>
      <c r="B36" s="263"/>
      <c r="C36" s="263"/>
      <c r="D36" s="263"/>
      <c r="E36" s="263"/>
      <c r="F36" s="263"/>
    </row>
    <row r="37" spans="1:6" ht="16.149999999999999">
      <c r="A37" s="110" t="s">
        <v>236</v>
      </c>
      <c r="B37" s="110" t="s">
        <v>197</v>
      </c>
      <c r="C37" s="110" t="s">
        <v>104</v>
      </c>
      <c r="D37" s="110" t="s">
        <v>105</v>
      </c>
      <c r="E37" s="110" t="s">
        <v>106</v>
      </c>
      <c r="F37" s="110" t="s">
        <v>198</v>
      </c>
    </row>
    <row r="38" spans="1:6" ht="16.149999999999999">
      <c r="A38" s="109" t="s">
        <v>237</v>
      </c>
      <c r="B38" s="111">
        <v>31.300195354894726</v>
      </c>
      <c r="C38" s="111">
        <v>32.287243364203775</v>
      </c>
      <c r="D38" s="111">
        <v>46.689337185617006</v>
      </c>
      <c r="E38" s="111">
        <v>61.721759874960583</v>
      </c>
      <c r="F38" s="111">
        <v>74.36264680607276</v>
      </c>
    </row>
    <row r="39" spans="1:6" ht="16.149999999999999">
      <c r="A39" s="109" t="s">
        <v>238</v>
      </c>
      <c r="B39" s="111">
        <v>53.865979381443296</v>
      </c>
      <c r="C39" s="111">
        <v>56.891523706512956</v>
      </c>
      <c r="D39" s="111">
        <v>72.805737331889588</v>
      </c>
      <c r="E39" s="111">
        <v>85.635926596567018</v>
      </c>
      <c r="F39" s="111">
        <v>91.663837011884553</v>
      </c>
    </row>
    <row r="40" spans="1:6" ht="16.149999999999999">
      <c r="A40" s="109" t="s">
        <v>239</v>
      </c>
      <c r="B40" s="111">
        <v>19.389978213507625</v>
      </c>
      <c r="C40" s="111">
        <v>13.94938598276681</v>
      </c>
      <c r="D40" s="111">
        <v>16.379913177736391</v>
      </c>
      <c r="E40" s="111">
        <v>23.644711283771851</v>
      </c>
      <c r="F40" s="111">
        <v>29.670445557606115</v>
      </c>
    </row>
    <row r="41" spans="1:6" ht="16.149999999999999">
      <c r="A41" s="109" t="s">
        <v>240</v>
      </c>
      <c r="B41" s="111">
        <v>53.636363636363633</v>
      </c>
      <c r="C41" s="111">
        <v>38.776599801693237</v>
      </c>
      <c r="D41" s="111">
        <v>44.46811470705876</v>
      </c>
      <c r="E41" s="111">
        <v>57.012854396924553</v>
      </c>
      <c r="F41" s="111">
        <v>62.990958944716169</v>
      </c>
    </row>
    <row r="42" spans="1:6" ht="16.149999999999999">
      <c r="A42" s="109" t="s">
        <v>241</v>
      </c>
      <c r="B42" s="111">
        <v>81.395348837209298</v>
      </c>
      <c r="C42" s="111">
        <v>78.182158394536188</v>
      </c>
      <c r="D42" s="111">
        <v>83.110480471460676</v>
      </c>
      <c r="E42" s="111">
        <v>88.573111958478975</v>
      </c>
      <c r="F42" s="111">
        <v>90.689051094890516</v>
      </c>
    </row>
    <row r="43" spans="1:6" ht="16.149999999999999">
      <c r="A43" s="109" t="s">
        <v>242</v>
      </c>
      <c r="B43" s="111">
        <v>76.790123456790127</v>
      </c>
      <c r="C43" s="111">
        <v>85.156924848833867</v>
      </c>
      <c r="D43" s="111">
        <v>92.285386334803363</v>
      </c>
      <c r="E43" s="111">
        <v>95.781903003207304</v>
      </c>
      <c r="F43" s="111">
        <v>95.663956639566393</v>
      </c>
    </row>
    <row r="44" spans="1:6" ht="16.149999999999999">
      <c r="A44" s="109" t="s">
        <v>243</v>
      </c>
      <c r="B44" s="111">
        <v>78.571428571428569</v>
      </c>
      <c r="C44" s="111">
        <v>77.994555353902001</v>
      </c>
      <c r="D44" s="111">
        <v>86.150416747431677</v>
      </c>
      <c r="E44" s="111">
        <v>91.204497428332203</v>
      </c>
      <c r="F44" s="111">
        <v>92.221110555277633</v>
      </c>
    </row>
    <row r="45" spans="1:6" ht="16.149999999999999">
      <c r="A45" s="109" t="s">
        <v>244</v>
      </c>
      <c r="B45" s="111">
        <v>67.2316384180791</v>
      </c>
      <c r="C45" s="111">
        <v>75.727449078564504</v>
      </c>
      <c r="D45" s="111">
        <v>83.406754772393541</v>
      </c>
      <c r="E45" s="111">
        <v>87.594898269055577</v>
      </c>
      <c r="F45" s="111">
        <v>91.183452017633101</v>
      </c>
    </row>
    <row r="46" spans="1:6" ht="16.149999999999999">
      <c r="A46" s="109" t="s">
        <v>245</v>
      </c>
      <c r="B46" s="111">
        <v>88.461538461538467</v>
      </c>
      <c r="C46" s="111">
        <v>94.831460674157299</v>
      </c>
      <c r="D46" s="111">
        <v>96.376446904881732</v>
      </c>
      <c r="E46" s="111">
        <v>97.85202863961814</v>
      </c>
      <c r="F46" s="111">
        <v>97.050938337801611</v>
      </c>
    </row>
    <row r="47" spans="1:6" ht="16.149999999999999">
      <c r="A47" s="109" t="s">
        <v>246</v>
      </c>
      <c r="B47" s="111">
        <v>28.687654757693668</v>
      </c>
      <c r="C47" s="111">
        <v>34.14826900525162</v>
      </c>
      <c r="D47" s="111">
        <v>50.927777224901163</v>
      </c>
      <c r="E47" s="111">
        <v>65.331196581196579</v>
      </c>
      <c r="F47" s="111">
        <v>70.336646896666949</v>
      </c>
    </row>
    <row r="48" spans="1:6">
      <c r="A48" s="198" t="s">
        <v>175</v>
      </c>
      <c r="B48" s="264"/>
      <c r="C48" s="264"/>
      <c r="D48" s="264"/>
      <c r="E48" s="264"/>
      <c r="F48" s="264"/>
    </row>
    <row r="49" spans="1:6">
      <c r="A49" s="199" t="s">
        <v>247</v>
      </c>
      <c r="B49" s="265"/>
      <c r="C49" s="265"/>
      <c r="D49" s="265"/>
      <c r="E49" s="265"/>
      <c r="F49" s="265"/>
    </row>
    <row r="50" spans="1:6" ht="33.75" customHeight="1">
      <c r="A50" s="199" t="s">
        <v>248</v>
      </c>
      <c r="B50" s="265"/>
      <c r="C50" s="265"/>
      <c r="D50" s="265"/>
      <c r="E50" s="265"/>
      <c r="F50" s="265"/>
    </row>
  </sheetData>
  <mergeCells count="13">
    <mergeCell ref="A50:F50"/>
    <mergeCell ref="A31:F31"/>
    <mergeCell ref="A32:F32"/>
    <mergeCell ref="A33:F33"/>
    <mergeCell ref="A36:F36"/>
    <mergeCell ref="A48:F48"/>
    <mergeCell ref="A49:F49"/>
    <mergeCell ref="A19:F19"/>
    <mergeCell ref="A1:F1"/>
    <mergeCell ref="A13:F13"/>
    <mergeCell ref="A14:F14"/>
    <mergeCell ref="A15:F15"/>
    <mergeCell ref="A16:F16"/>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923C0-0705-4023-BBC7-C32FBE36455E}">
  <dimension ref="A1:F49"/>
  <sheetViews>
    <sheetView workbookViewId="0">
      <selection activeCell="A50" sqref="A50"/>
    </sheetView>
  </sheetViews>
  <sheetFormatPr defaultRowHeight="14.45"/>
  <cols>
    <col min="1" max="1" width="36.85546875" customWidth="1"/>
    <col min="2" max="6" width="16.7109375" customWidth="1"/>
  </cols>
  <sheetData>
    <row r="1" spans="1:6" ht="55.5" customHeight="1">
      <c r="A1" s="197" t="s">
        <v>251</v>
      </c>
      <c r="B1" s="263"/>
      <c r="C1" s="263"/>
      <c r="D1" s="263"/>
      <c r="E1" s="263"/>
      <c r="F1" s="263"/>
    </row>
    <row r="2" spans="1:6" ht="16.149999999999999">
      <c r="A2" s="110" t="s">
        <v>236</v>
      </c>
      <c r="B2" s="112" t="s">
        <v>114</v>
      </c>
      <c r="C2" s="112" t="s">
        <v>23</v>
      </c>
      <c r="D2" s="112" t="s">
        <v>115</v>
      </c>
      <c r="E2" s="112" t="s">
        <v>116</v>
      </c>
      <c r="F2" s="112" t="s">
        <v>117</v>
      </c>
    </row>
    <row r="3" spans="1:6" ht="16.149999999999999">
      <c r="A3" s="109" t="s">
        <v>237</v>
      </c>
      <c r="B3" s="111">
        <v>40.355603448275865</v>
      </c>
      <c r="C3" s="111">
        <v>48.649823458983761</v>
      </c>
      <c r="D3" s="111">
        <v>22.600619195046441</v>
      </c>
      <c r="E3" s="111">
        <v>43.311108465293486</v>
      </c>
      <c r="F3" s="111">
        <v>35.218425605536332</v>
      </c>
    </row>
    <row r="4" spans="1:6" ht="16.149999999999999">
      <c r="A4" s="109" t="s">
        <v>238</v>
      </c>
      <c r="B4" s="111">
        <v>73.392116182572607</v>
      </c>
      <c r="C4" s="111">
        <v>78.671839928172901</v>
      </c>
      <c r="D4" s="111">
        <v>60.271493212669682</v>
      </c>
      <c r="E4" s="111">
        <v>70.545596898539557</v>
      </c>
      <c r="F4" s="111">
        <v>65.785374815288151</v>
      </c>
    </row>
    <row r="5" spans="1:6" ht="16.149999999999999">
      <c r="A5" s="109" t="s">
        <v>239</v>
      </c>
      <c r="B5" s="111">
        <v>15.794871794871796</v>
      </c>
      <c r="C5" s="111">
        <v>20.050940993349371</v>
      </c>
      <c r="D5" s="111">
        <v>6.6524599277309369</v>
      </c>
      <c r="E5" s="111">
        <v>20.069848220510895</v>
      </c>
      <c r="F5" s="111">
        <v>14.797459127356035</v>
      </c>
    </row>
    <row r="6" spans="1:6" ht="16.149999999999999">
      <c r="A6" s="109" t="s">
        <v>240</v>
      </c>
      <c r="B6" s="111">
        <v>51.365187713310583</v>
      </c>
      <c r="C6" s="111">
        <v>55.619713831478535</v>
      </c>
      <c r="D6" s="111">
        <v>45.962732919254655</v>
      </c>
      <c r="E6" s="111">
        <v>51.08460731653053</v>
      </c>
      <c r="F6" s="111">
        <v>44.168398665957753</v>
      </c>
    </row>
    <row r="7" spans="1:6" ht="16.149999999999999">
      <c r="A7" s="109" t="s">
        <v>241</v>
      </c>
      <c r="B7" s="111">
        <v>85.274336283185846</v>
      </c>
      <c r="C7" s="111">
        <v>88.26076371983028</v>
      </c>
      <c r="D7" s="111">
        <v>67.654099341711543</v>
      </c>
      <c r="E7" s="111">
        <v>84.739145936261309</v>
      </c>
      <c r="F7" s="111">
        <v>82.390122728055289</v>
      </c>
    </row>
    <row r="8" spans="1:6" ht="16.149999999999999">
      <c r="A8" s="109" t="s">
        <v>242</v>
      </c>
      <c r="B8" s="111">
        <v>91.351351351351354</v>
      </c>
      <c r="C8" s="111">
        <v>94.346458846048677</v>
      </c>
      <c r="D8" s="111">
        <v>72.992700729927009</v>
      </c>
      <c r="E8" s="111">
        <v>90.353269486903031</v>
      </c>
      <c r="F8" s="111">
        <v>89.510489510489506</v>
      </c>
    </row>
    <row r="9" spans="1:6" ht="16.149999999999999">
      <c r="A9" s="109" t="s">
        <v>243</v>
      </c>
      <c r="B9" s="111">
        <v>90.212765957446805</v>
      </c>
      <c r="C9" s="111">
        <v>92.128686950957004</v>
      </c>
      <c r="D9" s="111">
        <v>69.879518072289159</v>
      </c>
      <c r="E9" s="111">
        <v>87.655643820432289</v>
      </c>
      <c r="F9" s="111">
        <v>86.87446382613669</v>
      </c>
    </row>
    <row r="10" spans="1:6" ht="16.149999999999999">
      <c r="A10" s="109" t="s">
        <v>244</v>
      </c>
      <c r="B10" s="111">
        <v>86.311787072243348</v>
      </c>
      <c r="C10" s="111">
        <v>90.20675144085628</v>
      </c>
      <c r="D10" s="111">
        <v>56.777493606138108</v>
      </c>
      <c r="E10" s="111">
        <v>83.946065521963547</v>
      </c>
      <c r="F10" s="111">
        <v>84.954954954954957</v>
      </c>
    </row>
    <row r="11" spans="1:6" ht="16.149999999999999">
      <c r="A11" s="109" t="s">
        <v>245</v>
      </c>
      <c r="B11" s="111">
        <v>100</v>
      </c>
      <c r="C11" s="111">
        <v>97.35624586913417</v>
      </c>
      <c r="D11" s="111">
        <v>96.629213483146074</v>
      </c>
      <c r="E11" s="111">
        <v>96.745562130177518</v>
      </c>
      <c r="F11" s="111">
        <v>96.774193548387103</v>
      </c>
    </row>
    <row r="12" spans="1:6" ht="16.149999999999999">
      <c r="A12" s="109" t="s">
        <v>246</v>
      </c>
      <c r="B12" s="111">
        <v>57.706422018348626</v>
      </c>
      <c r="C12" s="111">
        <v>63.345037789293684</v>
      </c>
      <c r="D12" s="111">
        <v>20.361207323107372</v>
      </c>
      <c r="E12" s="111">
        <v>51.78927725543673</v>
      </c>
      <c r="F12" s="111">
        <v>52.388332318591907</v>
      </c>
    </row>
    <row r="13" spans="1:6">
      <c r="A13" s="198" t="s">
        <v>175</v>
      </c>
      <c r="B13" s="264"/>
      <c r="C13" s="264"/>
      <c r="D13" s="264"/>
      <c r="E13" s="264"/>
      <c r="F13" s="264"/>
    </row>
    <row r="14" spans="1:6">
      <c r="A14" s="199" t="s">
        <v>247</v>
      </c>
      <c r="B14" s="265"/>
      <c r="C14" s="265"/>
      <c r="D14" s="265"/>
      <c r="E14" s="265"/>
      <c r="F14" s="265"/>
    </row>
    <row r="15" spans="1:6" ht="51.75" customHeight="1">
      <c r="A15" s="199" t="s">
        <v>248</v>
      </c>
      <c r="B15" s="265"/>
      <c r="C15" s="265"/>
      <c r="D15" s="265"/>
      <c r="E15" s="265"/>
      <c r="F15" s="265"/>
    </row>
    <row r="18" spans="1:6" ht="45" customHeight="1">
      <c r="A18" s="197" t="s">
        <v>252</v>
      </c>
      <c r="B18" s="263"/>
      <c r="C18" s="263"/>
      <c r="D18" s="263"/>
      <c r="E18" s="263"/>
      <c r="F18" s="263"/>
    </row>
    <row r="19" spans="1:6" ht="16.149999999999999">
      <c r="A19" s="110" t="s">
        <v>236</v>
      </c>
      <c r="B19" s="112" t="s">
        <v>114</v>
      </c>
      <c r="C19" s="112" t="s">
        <v>23</v>
      </c>
      <c r="D19" s="112" t="s">
        <v>115</v>
      </c>
      <c r="E19" s="112" t="s">
        <v>116</v>
      </c>
      <c r="F19" s="112" t="s">
        <v>117</v>
      </c>
    </row>
    <row r="20" spans="1:6" ht="16.149999999999999">
      <c r="A20" s="109" t="s">
        <v>237</v>
      </c>
      <c r="B20" s="111">
        <v>39.145728643216081</v>
      </c>
      <c r="C20" s="111">
        <v>48.875229753763499</v>
      </c>
      <c r="D20" s="111">
        <v>21.543147208121827</v>
      </c>
      <c r="E20" s="111">
        <v>42.517561375030525</v>
      </c>
      <c r="F20" s="111">
        <v>34.846390985436379</v>
      </c>
    </row>
    <row r="21" spans="1:6" ht="16.149999999999999">
      <c r="A21" s="109" t="s">
        <v>238</v>
      </c>
      <c r="B21" s="111">
        <v>70.761421319796952</v>
      </c>
      <c r="C21" s="111">
        <v>78.120684893675786</v>
      </c>
      <c r="D21" s="111">
        <v>61.032028469750891</v>
      </c>
      <c r="E21" s="111">
        <v>68.910658599311702</v>
      </c>
      <c r="F21" s="111">
        <v>65.576868942775562</v>
      </c>
    </row>
    <row r="22" spans="1:6" ht="16.149999999999999">
      <c r="A22" s="109" t="s">
        <v>239</v>
      </c>
      <c r="B22" s="111">
        <v>16.570048309178745</v>
      </c>
      <c r="C22" s="111">
        <v>20.507917279570822</v>
      </c>
      <c r="D22" s="111">
        <v>6.3057851239669418</v>
      </c>
      <c r="E22" s="111">
        <v>19.479447944794479</v>
      </c>
      <c r="F22" s="111">
        <v>14.451422046917168</v>
      </c>
    </row>
    <row r="23" spans="1:6" ht="16.149999999999999">
      <c r="A23" s="109" t="s">
        <v>240</v>
      </c>
      <c r="B23" s="111">
        <v>54.33275563258232</v>
      </c>
      <c r="C23" s="111">
        <v>55.243496486253235</v>
      </c>
      <c r="D23" s="111">
        <v>39.041633935585232</v>
      </c>
      <c r="E23" s="111">
        <v>48.691270217176935</v>
      </c>
      <c r="F23" s="111">
        <v>43.963165075034105</v>
      </c>
    </row>
    <row r="24" spans="1:6" ht="16.149999999999999">
      <c r="A24" s="109" t="s">
        <v>241</v>
      </c>
      <c r="B24" s="111">
        <v>85.966735966735968</v>
      </c>
      <c r="C24" s="111">
        <v>88.393398911213481</v>
      </c>
      <c r="D24" s="111">
        <v>61.811505507955935</v>
      </c>
      <c r="E24" s="111">
        <v>84.126811965937236</v>
      </c>
      <c r="F24" s="111">
        <v>81.934126118816394</v>
      </c>
    </row>
    <row r="25" spans="1:6" ht="16.149999999999999">
      <c r="A25" s="109" t="s">
        <v>242</v>
      </c>
      <c r="B25" s="111">
        <v>95.081967213114751</v>
      </c>
      <c r="C25" s="111">
        <v>94.138232720909883</v>
      </c>
      <c r="D25" s="111">
        <v>81.065088757396452</v>
      </c>
      <c r="E25" s="111">
        <v>90.089080290248361</v>
      </c>
      <c r="F25" s="111">
        <v>88.693467336683412</v>
      </c>
    </row>
    <row r="26" spans="1:6" ht="16.149999999999999">
      <c r="A26" s="109" t="s">
        <v>243</v>
      </c>
      <c r="B26" s="111">
        <v>91.36363636363636</v>
      </c>
      <c r="C26" s="111">
        <v>92.039964866051818</v>
      </c>
      <c r="D26" s="111">
        <v>68.20809248554913</v>
      </c>
      <c r="E26" s="111">
        <v>87.482243703010781</v>
      </c>
      <c r="F26" s="111">
        <v>86.731843575418992</v>
      </c>
    </row>
    <row r="27" spans="1:6" ht="16.149999999999999">
      <c r="A27" s="109" t="s">
        <v>244</v>
      </c>
      <c r="B27" s="111">
        <v>90.847457627118644</v>
      </c>
      <c r="C27" s="111">
        <v>90.277015907844216</v>
      </c>
      <c r="D27" s="111">
        <v>58.047493403693935</v>
      </c>
      <c r="E27" s="111">
        <v>82.983171676320396</v>
      </c>
      <c r="F27" s="111">
        <v>82.897753324163233</v>
      </c>
    </row>
    <row r="28" spans="1:6" ht="16.149999999999999">
      <c r="A28" s="109" t="s">
        <v>245</v>
      </c>
      <c r="B28" s="111">
        <v>95.454545454545453</v>
      </c>
      <c r="C28" s="111">
        <v>97.795071335927361</v>
      </c>
      <c r="D28" s="111">
        <v>96.385542168674704</v>
      </c>
      <c r="E28" s="111">
        <v>96.71828908554572</v>
      </c>
      <c r="F28" s="111">
        <v>97.988505747126439</v>
      </c>
    </row>
    <row r="29" spans="1:6" ht="16.149999999999999">
      <c r="A29" s="109" t="s">
        <v>246</v>
      </c>
      <c r="B29" s="111">
        <v>57.283288650580879</v>
      </c>
      <c r="C29" s="111">
        <v>63.800324590335585</v>
      </c>
      <c r="D29" s="111">
        <v>17.744323790720632</v>
      </c>
      <c r="E29" s="111">
        <v>50.433666886486797</v>
      </c>
      <c r="F29" s="111">
        <v>51.317256351581293</v>
      </c>
    </row>
    <row r="30" spans="1:6">
      <c r="A30" s="198" t="s">
        <v>175</v>
      </c>
      <c r="B30" s="264"/>
      <c r="C30" s="264"/>
      <c r="D30" s="264"/>
      <c r="E30" s="264"/>
      <c r="F30" s="264"/>
    </row>
    <row r="31" spans="1:6">
      <c r="A31" s="199" t="s">
        <v>247</v>
      </c>
      <c r="B31" s="265"/>
      <c r="C31" s="265"/>
      <c r="D31" s="265"/>
      <c r="E31" s="265"/>
      <c r="F31" s="265"/>
    </row>
    <row r="32" spans="1:6" ht="45" customHeight="1">
      <c r="A32" s="199" t="s">
        <v>248</v>
      </c>
      <c r="B32" s="265"/>
      <c r="C32" s="265"/>
      <c r="D32" s="265"/>
      <c r="E32" s="265"/>
      <c r="F32" s="265"/>
    </row>
    <row r="35" spans="1:6" ht="48.75" customHeight="1">
      <c r="A35" s="197" t="s">
        <v>253</v>
      </c>
      <c r="B35" s="263"/>
      <c r="C35" s="263"/>
      <c r="D35" s="263"/>
      <c r="E35" s="263"/>
      <c r="F35" s="263"/>
    </row>
    <row r="36" spans="1:6" ht="16.149999999999999">
      <c r="A36" s="110" t="s">
        <v>236</v>
      </c>
      <c r="B36" s="112" t="s">
        <v>114</v>
      </c>
      <c r="C36" s="112" t="s">
        <v>23</v>
      </c>
      <c r="D36" s="112" t="s">
        <v>115</v>
      </c>
      <c r="E36" s="112" t="s">
        <v>116</v>
      </c>
      <c r="F36" s="112" t="s">
        <v>117</v>
      </c>
    </row>
    <row r="37" spans="1:6" ht="16.149999999999999">
      <c r="A37" s="109" t="s">
        <v>237</v>
      </c>
      <c r="B37" s="111">
        <v>38.945331398161585</v>
      </c>
      <c r="C37" s="111">
        <v>49.875588506264101</v>
      </c>
      <c r="D37" s="111">
        <v>22.718894009216591</v>
      </c>
      <c r="E37" s="111">
        <v>42.908505405453226</v>
      </c>
      <c r="F37" s="111">
        <v>35.309982486865152</v>
      </c>
    </row>
    <row r="38" spans="1:6" ht="16.149999999999999">
      <c r="A38" s="109" t="s">
        <v>238</v>
      </c>
      <c r="B38" s="111">
        <v>71.891630382196425</v>
      </c>
      <c r="C38" s="111">
        <v>79.035277771236139</v>
      </c>
      <c r="D38" s="111">
        <v>59.027777777777779</v>
      </c>
      <c r="E38" s="111">
        <v>67.993909215381692</v>
      </c>
      <c r="F38" s="111">
        <v>65.286598601173722</v>
      </c>
    </row>
    <row r="39" spans="1:6" ht="16.149999999999999">
      <c r="A39" s="109" t="s">
        <v>239</v>
      </c>
      <c r="B39" s="111">
        <v>15.973534971644613</v>
      </c>
      <c r="C39" s="111">
        <v>20.449994508140627</v>
      </c>
      <c r="D39" s="111">
        <v>6.467129877071085</v>
      </c>
      <c r="E39" s="111">
        <v>19.544189213546151</v>
      </c>
      <c r="F39" s="111">
        <v>14.336163693490171</v>
      </c>
    </row>
    <row r="40" spans="1:6" ht="16.149999999999999">
      <c r="A40" s="109" t="s">
        <v>240</v>
      </c>
      <c r="B40" s="111">
        <v>49.507389162561573</v>
      </c>
      <c r="C40" s="111">
        <v>55.562195350581177</v>
      </c>
      <c r="D40" s="111">
        <v>38.784629133154603</v>
      </c>
      <c r="E40" s="111">
        <v>47.868445595455562</v>
      </c>
      <c r="F40" s="111">
        <v>43.637284701114488</v>
      </c>
    </row>
    <row r="41" spans="1:6" ht="16.149999999999999">
      <c r="A41" s="109" t="s">
        <v>241</v>
      </c>
      <c r="B41" s="111">
        <v>85.643738977072317</v>
      </c>
      <c r="C41" s="111">
        <v>88.986503897442503</v>
      </c>
      <c r="D41" s="111">
        <v>63.683662851196672</v>
      </c>
      <c r="E41" s="111">
        <v>84.218867147876452</v>
      </c>
      <c r="F41" s="111">
        <v>82.182213254695014</v>
      </c>
    </row>
    <row r="42" spans="1:6" ht="16.149999999999999">
      <c r="A42" s="109" t="s">
        <v>242</v>
      </c>
      <c r="B42" s="111">
        <v>92.021276595744681</v>
      </c>
      <c r="C42" s="111">
        <v>94.539628563955006</v>
      </c>
      <c r="D42" s="111">
        <v>72.666666666666671</v>
      </c>
      <c r="E42" s="111">
        <v>89.736477115117893</v>
      </c>
      <c r="F42" s="111">
        <v>89.752066115702476</v>
      </c>
    </row>
    <row r="43" spans="1:6" ht="16.149999999999999">
      <c r="A43" s="109" t="s">
        <v>243</v>
      </c>
      <c r="B43" s="111">
        <v>91.578947368421055</v>
      </c>
      <c r="C43" s="111">
        <v>92.20878282663179</v>
      </c>
      <c r="D43" s="111">
        <v>70.860927152317885</v>
      </c>
      <c r="E43" s="111">
        <v>87.010172335442377</v>
      </c>
      <c r="F43" s="111">
        <v>85.924304035032847</v>
      </c>
    </row>
    <row r="44" spans="1:6" ht="16.149999999999999">
      <c r="A44" s="109" t="s">
        <v>244</v>
      </c>
      <c r="B44" s="111">
        <v>89.510489510489506</v>
      </c>
      <c r="C44" s="111">
        <v>89.744169227987712</v>
      </c>
      <c r="D44" s="111">
        <v>49.852507374631266</v>
      </c>
      <c r="E44" s="111">
        <v>82.410665944775317</v>
      </c>
      <c r="F44" s="111">
        <v>82.060978492082256</v>
      </c>
    </row>
    <row r="45" spans="1:6" ht="16.149999999999999">
      <c r="A45" s="109" t="s">
        <v>245</v>
      </c>
      <c r="B45" s="111">
        <v>100</v>
      </c>
      <c r="C45" s="111">
        <v>97.518159806295401</v>
      </c>
      <c r="D45" s="111">
        <v>92.857142857142861</v>
      </c>
      <c r="E45" s="111">
        <v>96.679104477611943</v>
      </c>
      <c r="F45" s="111">
        <v>96.418732782369148</v>
      </c>
    </row>
    <row r="46" spans="1:6" ht="16.149999999999999">
      <c r="A46" s="109" t="s">
        <v>246</v>
      </c>
      <c r="B46" s="111">
        <v>55.958549222797927</v>
      </c>
      <c r="C46" s="111">
        <v>63.852748740317367</v>
      </c>
      <c r="D46" s="111">
        <v>18.911523259349348</v>
      </c>
      <c r="E46" s="111">
        <v>49.517628486230485</v>
      </c>
      <c r="F46" s="111">
        <v>50.604684089434251</v>
      </c>
    </row>
    <row r="47" spans="1:6">
      <c r="A47" s="198" t="s">
        <v>175</v>
      </c>
      <c r="B47" s="264"/>
      <c r="C47" s="264"/>
      <c r="D47" s="264"/>
      <c r="E47" s="264"/>
      <c r="F47" s="264"/>
    </row>
    <row r="48" spans="1:6">
      <c r="A48" s="199" t="s">
        <v>247</v>
      </c>
      <c r="B48" s="265"/>
      <c r="C48" s="265"/>
      <c r="D48" s="265"/>
      <c r="E48" s="265"/>
      <c r="F48" s="265"/>
    </row>
    <row r="49" spans="1:6" ht="47.25" customHeight="1">
      <c r="A49" s="199" t="s">
        <v>248</v>
      </c>
      <c r="B49" s="265"/>
      <c r="C49" s="265"/>
      <c r="D49" s="265"/>
      <c r="E49" s="265"/>
      <c r="F49" s="265"/>
    </row>
  </sheetData>
  <mergeCells count="12">
    <mergeCell ref="A49:F49"/>
    <mergeCell ref="A1:F1"/>
    <mergeCell ref="A13:F13"/>
    <mergeCell ref="A14:F14"/>
    <mergeCell ref="A15:F15"/>
    <mergeCell ref="A18:F18"/>
    <mergeCell ref="A30:F30"/>
    <mergeCell ref="A31:F31"/>
    <mergeCell ref="A32:F32"/>
    <mergeCell ref="A35:F35"/>
    <mergeCell ref="A47:F47"/>
    <mergeCell ref="A48:F48"/>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1EAA7-AD07-44D3-A0E7-4D5AB5491653}">
  <dimension ref="A1:K39"/>
  <sheetViews>
    <sheetView topLeftCell="A13" workbookViewId="0">
      <selection activeCell="A38" sqref="A38:K38"/>
    </sheetView>
  </sheetViews>
  <sheetFormatPr defaultRowHeight="14.45"/>
  <cols>
    <col min="1" max="1" width="36.7109375" customWidth="1"/>
    <col min="2" max="2" width="18.5703125" customWidth="1"/>
    <col min="3" max="4" width="18.28515625" customWidth="1"/>
    <col min="5" max="5" width="18.140625" customWidth="1"/>
    <col min="6" max="6" width="18.42578125" customWidth="1"/>
    <col min="7" max="7" width="18.140625" customWidth="1"/>
    <col min="8" max="8" width="18.5703125" customWidth="1"/>
    <col min="9" max="9" width="18.28515625" customWidth="1"/>
    <col min="10" max="10" width="18.140625" customWidth="1"/>
    <col min="11" max="11" width="18.42578125" customWidth="1"/>
  </cols>
  <sheetData>
    <row r="1" spans="1:11" ht="16.149999999999999">
      <c r="A1" s="197" t="s">
        <v>254</v>
      </c>
      <c r="B1" s="263"/>
      <c r="C1" s="263"/>
      <c r="D1" s="263"/>
      <c r="E1" s="263"/>
      <c r="F1" s="263"/>
      <c r="G1" s="263"/>
      <c r="H1" s="263"/>
      <c r="I1" s="263"/>
      <c r="J1" s="263"/>
      <c r="K1" s="263"/>
    </row>
    <row r="2" spans="1:11" ht="16.149999999999999">
      <c r="A2" s="201" t="s">
        <v>88</v>
      </c>
      <c r="B2" s="202" t="s">
        <v>2</v>
      </c>
      <c r="C2" s="267"/>
      <c r="D2" s="267"/>
      <c r="E2" s="267"/>
      <c r="F2" s="267"/>
      <c r="G2" s="267"/>
      <c r="H2" s="267"/>
      <c r="I2" s="267"/>
      <c r="J2" s="267"/>
      <c r="K2" s="268"/>
    </row>
    <row r="3" spans="1:11" ht="16.149999999999999">
      <c r="A3" s="269"/>
      <c r="B3" s="109" t="s">
        <v>237</v>
      </c>
      <c r="C3" s="109" t="s">
        <v>238</v>
      </c>
      <c r="D3" s="109" t="s">
        <v>239</v>
      </c>
      <c r="E3" s="109" t="s">
        <v>240</v>
      </c>
      <c r="F3" s="109" t="s">
        <v>241</v>
      </c>
      <c r="G3" s="109" t="s">
        <v>242</v>
      </c>
      <c r="H3" s="113" t="s">
        <v>243</v>
      </c>
      <c r="I3" s="113" t="s">
        <v>244</v>
      </c>
      <c r="J3" s="113" t="s">
        <v>245</v>
      </c>
      <c r="K3" s="113" t="s">
        <v>246</v>
      </c>
    </row>
    <row r="4" spans="1:11" ht="16.149999999999999">
      <c r="A4" s="26" t="s">
        <v>93</v>
      </c>
      <c r="B4" s="27">
        <v>44.311664823734468</v>
      </c>
      <c r="C4" s="27">
        <v>73.925233913340747</v>
      </c>
      <c r="D4" s="27">
        <v>19.389455903452628</v>
      </c>
      <c r="E4" s="27">
        <v>52.114504841006372</v>
      </c>
      <c r="F4" s="27">
        <v>85.846664974439875</v>
      </c>
      <c r="G4" s="27">
        <v>92.002151887384557</v>
      </c>
      <c r="H4" s="27">
        <v>89.032937649394313</v>
      </c>
      <c r="I4" s="27">
        <v>86.349652808297449</v>
      </c>
      <c r="J4" s="27">
        <v>96.998950682056659</v>
      </c>
      <c r="K4" s="27">
        <v>55.068695861896998</v>
      </c>
    </row>
    <row r="5" spans="1:11" ht="16.149999999999999">
      <c r="A5" s="109" t="s">
        <v>94</v>
      </c>
      <c r="B5" s="114">
        <v>44.350183047029006</v>
      </c>
      <c r="C5" s="111">
        <v>72.988267770876462</v>
      </c>
      <c r="D5" s="111">
        <v>20.808501931094458</v>
      </c>
      <c r="E5" s="111">
        <v>53.570032936973149</v>
      </c>
      <c r="F5" s="111">
        <v>82.654425384553434</v>
      </c>
      <c r="G5" s="111">
        <v>89.452971271153089</v>
      </c>
      <c r="H5" s="111">
        <v>85.009225092250929</v>
      </c>
      <c r="I5" s="111">
        <v>81.589348866236733</v>
      </c>
      <c r="J5" s="111">
        <v>96.804511278195491</v>
      </c>
      <c r="K5" s="111">
        <v>46.694360121425149</v>
      </c>
    </row>
    <row r="6" spans="1:11" ht="16.149999999999999">
      <c r="A6" s="109" t="s">
        <v>95</v>
      </c>
      <c r="B6" s="111">
        <v>45.907717275728913</v>
      </c>
      <c r="C6" s="111">
        <v>72.660981709705609</v>
      </c>
      <c r="D6" s="111">
        <v>22.618728852754316</v>
      </c>
      <c r="E6" s="111">
        <v>56.965685003888105</v>
      </c>
      <c r="F6" s="111">
        <v>86.115099306054077</v>
      </c>
      <c r="G6" s="111">
        <v>89.955636446365602</v>
      </c>
      <c r="H6" s="111">
        <v>87.244041624706284</v>
      </c>
      <c r="I6" s="111">
        <v>83.347596633861073</v>
      </c>
      <c r="J6" s="111">
        <v>96.394557823129247</v>
      </c>
      <c r="K6" s="111">
        <v>51.383067896060354</v>
      </c>
    </row>
    <row r="7" spans="1:11" ht="16.149999999999999">
      <c r="A7" s="109" t="s">
        <v>96</v>
      </c>
      <c r="B7" s="111">
        <v>40.89850272932658</v>
      </c>
      <c r="C7" s="111">
        <v>73.194984868136615</v>
      </c>
      <c r="D7" s="111">
        <v>15.576899865962814</v>
      </c>
      <c r="E7" s="111">
        <v>49.276988163711557</v>
      </c>
      <c r="F7" s="111">
        <v>85.536947082658671</v>
      </c>
      <c r="G7" s="111">
        <v>92.852954112300253</v>
      </c>
      <c r="H7" s="111">
        <v>90.246434621058953</v>
      </c>
      <c r="I7" s="111">
        <v>87.315079689415612</v>
      </c>
      <c r="J7" s="111">
        <v>97.820965842167254</v>
      </c>
      <c r="K7" s="111">
        <v>57.91324865484696</v>
      </c>
    </row>
    <row r="8" spans="1:11" ht="16.149999999999999">
      <c r="A8" s="109" t="s">
        <v>97</v>
      </c>
      <c r="B8" s="111">
        <v>45.006940646952422</v>
      </c>
      <c r="C8" s="111">
        <v>74.94100701786644</v>
      </c>
      <c r="D8" s="111">
        <v>16.012924703808871</v>
      </c>
      <c r="E8" s="111">
        <v>49.136715997181113</v>
      </c>
      <c r="F8" s="111">
        <v>86.417850648750274</v>
      </c>
      <c r="G8" s="111">
        <v>94.373401534526849</v>
      </c>
      <c r="H8" s="111">
        <v>91.433167984984578</v>
      </c>
      <c r="I8" s="111">
        <v>89.269354099862568</v>
      </c>
      <c r="J8" s="111">
        <v>96.698762035763409</v>
      </c>
      <c r="K8" s="111">
        <v>59.950264030455607</v>
      </c>
    </row>
    <row r="9" spans="1:11" ht="16.149999999999999">
      <c r="A9" s="109" t="s">
        <v>98</v>
      </c>
      <c r="B9" s="111">
        <v>50.337691808947483</v>
      </c>
      <c r="C9" s="111">
        <v>79.586407491486952</v>
      </c>
      <c r="D9" s="111">
        <v>22.634591085895497</v>
      </c>
      <c r="E9" s="111">
        <v>60.274579273693533</v>
      </c>
      <c r="F9" s="111">
        <v>88.631628051624944</v>
      </c>
      <c r="G9" s="111">
        <v>91.603053435114504</v>
      </c>
      <c r="H9" s="111">
        <v>89.942857142857136</v>
      </c>
      <c r="I9" s="111">
        <v>89.616810877626705</v>
      </c>
      <c r="J9" s="111">
        <v>96.449704142011839</v>
      </c>
      <c r="K9" s="111">
        <v>59.406299569453886</v>
      </c>
    </row>
    <row r="10" spans="1:11">
      <c r="A10" s="198" t="s">
        <v>175</v>
      </c>
      <c r="B10" s="264"/>
      <c r="C10" s="264"/>
      <c r="D10" s="264"/>
      <c r="E10" s="264"/>
      <c r="F10" s="264"/>
      <c r="G10" s="264"/>
      <c r="H10" s="264"/>
      <c r="I10" s="264"/>
      <c r="J10" s="264"/>
      <c r="K10" s="264"/>
    </row>
    <row r="11" spans="1:11">
      <c r="A11" s="199" t="s">
        <v>255</v>
      </c>
      <c r="B11" s="265"/>
      <c r="C11" s="265"/>
      <c r="D11" s="265"/>
      <c r="E11" s="265"/>
      <c r="F11" s="265"/>
      <c r="G11" s="265"/>
      <c r="H11" s="265"/>
      <c r="I11" s="265"/>
      <c r="J11" s="265"/>
      <c r="K11" s="265"/>
    </row>
    <row r="12" spans="1:11" ht="43.5" customHeight="1">
      <c r="A12" s="199" t="s">
        <v>248</v>
      </c>
      <c r="B12" s="265"/>
      <c r="C12" s="265"/>
      <c r="D12" s="265"/>
      <c r="E12" s="265"/>
      <c r="F12" s="265"/>
      <c r="G12" s="265"/>
      <c r="H12" s="265"/>
      <c r="I12" s="265"/>
      <c r="J12" s="265"/>
      <c r="K12" s="265"/>
    </row>
    <row r="14" spans="1:11" ht="16.149999999999999">
      <c r="A14" s="197" t="s">
        <v>256</v>
      </c>
      <c r="B14" s="263"/>
      <c r="C14" s="263"/>
      <c r="D14" s="263"/>
      <c r="E14" s="263"/>
      <c r="F14" s="263"/>
      <c r="G14" s="263"/>
      <c r="H14" s="263"/>
      <c r="I14" s="263"/>
      <c r="J14" s="263"/>
      <c r="K14" s="263"/>
    </row>
    <row r="15" spans="1:11" ht="16.149999999999999">
      <c r="A15" s="201" t="s">
        <v>88</v>
      </c>
      <c r="B15" s="202" t="s">
        <v>2</v>
      </c>
      <c r="C15" s="267"/>
      <c r="D15" s="267"/>
      <c r="E15" s="267"/>
      <c r="F15" s="267"/>
      <c r="G15" s="267"/>
      <c r="H15" s="267"/>
      <c r="I15" s="267"/>
      <c r="J15" s="267"/>
      <c r="K15" s="268"/>
    </row>
    <row r="16" spans="1:11" ht="16.149999999999999">
      <c r="A16" s="269"/>
      <c r="B16" s="109" t="s">
        <v>237</v>
      </c>
      <c r="C16" s="109" t="s">
        <v>238</v>
      </c>
      <c r="D16" s="109" t="s">
        <v>239</v>
      </c>
      <c r="E16" s="109" t="s">
        <v>240</v>
      </c>
      <c r="F16" s="109" t="s">
        <v>241</v>
      </c>
      <c r="G16" s="109" t="s">
        <v>242</v>
      </c>
      <c r="H16" s="113" t="s">
        <v>243</v>
      </c>
      <c r="I16" s="113" t="s">
        <v>244</v>
      </c>
      <c r="J16" s="113" t="s">
        <v>245</v>
      </c>
      <c r="K16" s="113" t="s">
        <v>246</v>
      </c>
    </row>
    <row r="17" spans="1:11" ht="16.149999999999999">
      <c r="A17" s="26" t="s">
        <v>93</v>
      </c>
      <c r="B17" s="27">
        <v>43.749443088538598</v>
      </c>
      <c r="C17" s="27">
        <v>72.91268377687922</v>
      </c>
      <c r="D17" s="27">
        <v>19.06575797066311</v>
      </c>
      <c r="E17" s="27">
        <v>50.640275954080835</v>
      </c>
      <c r="F17" s="27">
        <v>85.501460595468686</v>
      </c>
      <c r="G17" s="27">
        <v>91.689077072724146</v>
      </c>
      <c r="H17" s="27">
        <v>88.888888888888886</v>
      </c>
      <c r="I17" s="27">
        <v>85.678553438363068</v>
      </c>
      <c r="J17" s="27">
        <v>97.125129265770425</v>
      </c>
      <c r="K17" s="27">
        <v>54.245757513800861</v>
      </c>
    </row>
    <row r="18" spans="1:11" ht="16.149999999999999">
      <c r="A18" s="109" t="s">
        <v>94</v>
      </c>
      <c r="B18" s="114">
        <v>43.337583678673894</v>
      </c>
      <c r="C18" s="111">
        <v>70.319591970427211</v>
      </c>
      <c r="D18" s="111">
        <v>18.891312505863588</v>
      </c>
      <c r="E18" s="111">
        <v>50.637631038582079</v>
      </c>
      <c r="F18" s="111">
        <v>81.208972845336476</v>
      </c>
      <c r="G18" s="111">
        <v>90.129870129870127</v>
      </c>
      <c r="H18" s="111">
        <v>86.196740624386408</v>
      </c>
      <c r="I18" s="111">
        <v>80.003971405877678</v>
      </c>
      <c r="J18" s="111">
        <v>96.536144578313255</v>
      </c>
      <c r="K18" s="111">
        <v>44.932947509256664</v>
      </c>
    </row>
    <row r="19" spans="1:11" ht="16.149999999999999">
      <c r="A19" s="109" t="s">
        <v>95</v>
      </c>
      <c r="B19" s="111">
        <v>44.963095825859796</v>
      </c>
      <c r="C19" s="111">
        <v>71.197063300205926</v>
      </c>
      <c r="D19" s="111">
        <v>22.405942966690631</v>
      </c>
      <c r="E19" s="111">
        <v>53.53443683784797</v>
      </c>
      <c r="F19" s="111">
        <v>85.498830915502964</v>
      </c>
      <c r="G19" s="111">
        <v>88.924835544052627</v>
      </c>
      <c r="H19" s="111">
        <v>87.06595053709718</v>
      </c>
      <c r="I19" s="111">
        <v>81.090439978272684</v>
      </c>
      <c r="J19" s="111">
        <v>97.545126353790607</v>
      </c>
      <c r="K19" s="111">
        <v>49.68837216028227</v>
      </c>
    </row>
    <row r="20" spans="1:11" ht="16.149999999999999">
      <c r="A20" s="109" t="s">
        <v>96</v>
      </c>
      <c r="B20" s="111">
        <v>40.089298883093548</v>
      </c>
      <c r="C20" s="111">
        <v>71.948929341790844</v>
      </c>
      <c r="D20" s="111">
        <v>15.179397302955065</v>
      </c>
      <c r="E20" s="111">
        <v>47.855140997434752</v>
      </c>
      <c r="F20" s="111">
        <v>85.319644660278101</v>
      </c>
      <c r="G20" s="111">
        <v>92.873415919122877</v>
      </c>
      <c r="H20" s="111">
        <v>89.855297961723977</v>
      </c>
      <c r="I20" s="111">
        <v>87.612112235661982</v>
      </c>
      <c r="J20" s="111">
        <v>96.971461852067563</v>
      </c>
      <c r="K20" s="111">
        <v>57.362988968015017</v>
      </c>
    </row>
    <row r="21" spans="1:11" ht="16.149999999999999">
      <c r="A21" s="109" t="s">
        <v>97</v>
      </c>
      <c r="B21" s="111">
        <v>46.150645892704844</v>
      </c>
      <c r="C21" s="111">
        <v>74.367652564582556</v>
      </c>
      <c r="D21" s="111">
        <v>16.859144814735739</v>
      </c>
      <c r="E21" s="111">
        <v>49.528012749785461</v>
      </c>
      <c r="F21" s="111">
        <v>86.534854561092629</v>
      </c>
      <c r="G21" s="111">
        <v>94.131777625257385</v>
      </c>
      <c r="H21" s="111">
        <v>91.269430051813472</v>
      </c>
      <c r="I21" s="111">
        <v>89.174290405817501</v>
      </c>
      <c r="J21" s="111">
        <v>97.507788161993773</v>
      </c>
      <c r="K21" s="111">
        <v>60.646287120999659</v>
      </c>
    </row>
    <row r="22" spans="1:11" ht="16.149999999999999">
      <c r="A22" s="109" t="s">
        <v>98</v>
      </c>
      <c r="B22" s="111">
        <v>50.280248112996041</v>
      </c>
      <c r="C22" s="111">
        <v>81.608149899945431</v>
      </c>
      <c r="D22" s="111">
        <v>22.628058236696525</v>
      </c>
      <c r="E22" s="111">
        <v>62.399030694668824</v>
      </c>
      <c r="F22" s="111">
        <v>88.900236757810688</v>
      </c>
      <c r="G22" s="111">
        <v>91.529152915291533</v>
      </c>
      <c r="H22" s="111">
        <v>90.227272727272734</v>
      </c>
      <c r="I22" s="111">
        <v>89.5678391959799</v>
      </c>
      <c r="J22" s="111">
        <v>96.721311475409834</v>
      </c>
      <c r="K22" s="111">
        <v>60.318585743996977</v>
      </c>
    </row>
    <row r="23" spans="1:11">
      <c r="A23" s="198" t="s">
        <v>175</v>
      </c>
      <c r="B23" s="264"/>
      <c r="C23" s="264"/>
      <c r="D23" s="264"/>
      <c r="E23" s="264"/>
      <c r="F23" s="264"/>
      <c r="G23" s="264"/>
      <c r="H23" s="264"/>
      <c r="I23" s="264"/>
      <c r="J23" s="264"/>
      <c r="K23" s="264"/>
    </row>
    <row r="24" spans="1:11">
      <c r="A24" s="199" t="s">
        <v>257</v>
      </c>
      <c r="B24" s="265"/>
      <c r="C24" s="265"/>
      <c r="D24" s="265"/>
      <c r="E24" s="265"/>
      <c r="F24" s="265"/>
      <c r="G24" s="265"/>
      <c r="H24" s="265"/>
      <c r="I24" s="265"/>
      <c r="J24" s="265"/>
      <c r="K24" s="265"/>
    </row>
    <row r="25" spans="1:11" ht="42" customHeight="1">
      <c r="A25" s="199" t="s">
        <v>248</v>
      </c>
      <c r="B25" s="265"/>
      <c r="C25" s="265"/>
      <c r="D25" s="265"/>
      <c r="E25" s="265"/>
      <c r="F25" s="265"/>
      <c r="G25" s="265"/>
      <c r="H25" s="265"/>
      <c r="I25" s="265"/>
      <c r="J25" s="265"/>
      <c r="K25" s="265"/>
    </row>
    <row r="28" spans="1:11" ht="16.149999999999999">
      <c r="A28" s="197" t="s">
        <v>258</v>
      </c>
      <c r="B28" s="263"/>
      <c r="C28" s="263"/>
      <c r="D28" s="263"/>
      <c r="E28" s="263"/>
      <c r="F28" s="263"/>
      <c r="G28" s="263"/>
      <c r="H28" s="263"/>
      <c r="I28" s="263"/>
      <c r="J28" s="263"/>
      <c r="K28" s="263"/>
    </row>
    <row r="29" spans="1:11" ht="16.149999999999999">
      <c r="A29" s="201" t="s">
        <v>88</v>
      </c>
      <c r="B29" s="202" t="s">
        <v>2</v>
      </c>
      <c r="C29" s="267"/>
      <c r="D29" s="267"/>
      <c r="E29" s="267"/>
      <c r="F29" s="267"/>
      <c r="G29" s="267"/>
      <c r="H29" s="267"/>
      <c r="I29" s="267"/>
      <c r="J29" s="267"/>
      <c r="K29" s="268"/>
    </row>
    <row r="30" spans="1:11" ht="16.149999999999999">
      <c r="A30" s="269"/>
      <c r="B30" s="109" t="s">
        <v>237</v>
      </c>
      <c r="C30" s="109" t="s">
        <v>238</v>
      </c>
      <c r="D30" s="109" t="s">
        <v>239</v>
      </c>
      <c r="E30" s="109" t="s">
        <v>240</v>
      </c>
      <c r="F30" s="109" t="s">
        <v>241</v>
      </c>
      <c r="G30" s="109" t="s">
        <v>242</v>
      </c>
      <c r="H30" s="113" t="s">
        <v>243</v>
      </c>
      <c r="I30" s="113" t="s">
        <v>244</v>
      </c>
      <c r="J30" s="113" t="s">
        <v>245</v>
      </c>
      <c r="K30" s="113" t="s">
        <v>246</v>
      </c>
    </row>
    <row r="31" spans="1:11" ht="16.149999999999999">
      <c r="A31" s="26" t="s">
        <v>93</v>
      </c>
      <c r="B31" s="27">
        <v>44.372374268955937</v>
      </c>
      <c r="C31" s="27">
        <v>73.061759055721453</v>
      </c>
      <c r="D31" s="27">
        <v>19.119242334822808</v>
      </c>
      <c r="E31" s="27">
        <v>50.38408688310183</v>
      </c>
      <c r="F31" s="27">
        <v>85.89700427166953</v>
      </c>
      <c r="G31" s="27">
        <v>91.789527926483643</v>
      </c>
      <c r="H31" s="27">
        <v>88.707721331356964</v>
      </c>
      <c r="I31" s="27">
        <v>85.105833763551885</v>
      </c>
      <c r="J31" s="27">
        <v>96.873731222086889</v>
      </c>
      <c r="K31" s="27">
        <v>53.925663519114693</v>
      </c>
    </row>
    <row r="32" spans="1:11" ht="16.149999999999999">
      <c r="A32" s="109" t="s">
        <v>94</v>
      </c>
      <c r="B32" s="114">
        <v>43.663927597079052</v>
      </c>
      <c r="C32" s="111">
        <v>68.542836221625578</v>
      </c>
      <c r="D32" s="111">
        <v>18.713422181630275</v>
      </c>
      <c r="E32" s="111">
        <v>47.148503670242803</v>
      </c>
      <c r="F32" s="111">
        <v>81.200741770978212</v>
      </c>
      <c r="G32" s="111">
        <v>88.674698795180717</v>
      </c>
      <c r="H32" s="111">
        <v>86.455499417022935</v>
      </c>
      <c r="I32" s="111">
        <v>79.921987271607478</v>
      </c>
      <c r="J32" s="111">
        <v>94.727272727272734</v>
      </c>
      <c r="K32" s="111">
        <v>43.861574716725315</v>
      </c>
    </row>
    <row r="33" spans="1:11" ht="16.149999999999999">
      <c r="A33" s="109" t="s">
        <v>95</v>
      </c>
      <c r="B33" s="111">
        <v>44.646345256609642</v>
      </c>
      <c r="C33" s="111">
        <v>71.147815783008923</v>
      </c>
      <c r="D33" s="111">
        <v>22.083324317891684</v>
      </c>
      <c r="E33" s="111">
        <v>54.352976856151791</v>
      </c>
      <c r="F33" s="111">
        <v>85.587011199238376</v>
      </c>
      <c r="G33" s="111">
        <v>88.871331828442436</v>
      </c>
      <c r="H33" s="111">
        <v>86.181510196103986</v>
      </c>
      <c r="I33" s="111">
        <v>81.489624845403327</v>
      </c>
      <c r="J33" s="111">
        <v>96.822033898305079</v>
      </c>
      <c r="K33" s="111">
        <v>48.862083391437736</v>
      </c>
    </row>
    <row r="34" spans="1:11" ht="16.149999999999999">
      <c r="A34" s="109" t="s">
        <v>96</v>
      </c>
      <c r="B34" s="111">
        <v>41.739532672453116</v>
      </c>
      <c r="C34" s="111">
        <v>72.464606719901241</v>
      </c>
      <c r="D34" s="111">
        <v>15.752401280683031</v>
      </c>
      <c r="E34" s="111">
        <v>47.821994921243764</v>
      </c>
      <c r="F34" s="111">
        <v>86.018386676234456</v>
      </c>
      <c r="G34" s="111">
        <v>93.140096618357489</v>
      </c>
      <c r="H34" s="111">
        <v>89.920492433957421</v>
      </c>
      <c r="I34" s="111">
        <v>86.429396994938429</v>
      </c>
      <c r="J34" s="111">
        <v>97.177419354838705</v>
      </c>
      <c r="K34" s="111">
        <v>57.619366710275798</v>
      </c>
    </row>
    <row r="35" spans="1:11" ht="16.149999999999999">
      <c r="A35" s="109" t="s">
        <v>97</v>
      </c>
      <c r="B35" s="111">
        <v>45.892264174148323</v>
      </c>
      <c r="C35" s="111">
        <v>74.657128344056886</v>
      </c>
      <c r="D35" s="111">
        <v>16.49252744345986</v>
      </c>
      <c r="E35" s="111">
        <v>49.18964825780273</v>
      </c>
      <c r="F35" s="111">
        <v>86.889004066661357</v>
      </c>
      <c r="G35" s="111">
        <v>94.529324790537217</v>
      </c>
      <c r="H35" s="111">
        <v>91.63179916317992</v>
      </c>
      <c r="I35" s="111">
        <v>88.443204278572253</v>
      </c>
      <c r="J35" s="111">
        <v>97.914252607184238</v>
      </c>
      <c r="K35" s="111">
        <v>60.333870526347795</v>
      </c>
    </row>
    <row r="36" spans="1:11" ht="16.149999999999999">
      <c r="A36" s="109" t="s">
        <v>98</v>
      </c>
      <c r="B36" s="111">
        <v>52.295465834102039</v>
      </c>
      <c r="C36" s="111">
        <v>81.532605352199326</v>
      </c>
      <c r="D36" s="111">
        <v>23.49070944029766</v>
      </c>
      <c r="E36" s="111">
        <v>61.983880967141971</v>
      </c>
      <c r="F36" s="111">
        <v>88.965781801442375</v>
      </c>
      <c r="G36" s="111">
        <v>91.270760911548862</v>
      </c>
      <c r="H36" s="111">
        <v>89.606879606879602</v>
      </c>
      <c r="I36" s="111">
        <v>88.303625075105145</v>
      </c>
      <c r="J36" s="111">
        <v>96.39889196675901</v>
      </c>
      <c r="K36" s="111">
        <v>59.468690702087287</v>
      </c>
    </row>
    <row r="37" spans="1:11">
      <c r="A37" s="198" t="s">
        <v>175</v>
      </c>
      <c r="B37" s="264"/>
      <c r="C37" s="264"/>
      <c r="D37" s="264"/>
      <c r="E37" s="264"/>
      <c r="F37" s="264"/>
      <c r="G37" s="264"/>
      <c r="H37" s="264"/>
      <c r="I37" s="264"/>
      <c r="J37" s="264"/>
      <c r="K37" s="264"/>
    </row>
    <row r="38" spans="1:11">
      <c r="A38" s="199" t="s">
        <v>259</v>
      </c>
      <c r="B38" s="265"/>
      <c r="C38" s="265"/>
      <c r="D38" s="265"/>
      <c r="E38" s="265"/>
      <c r="F38" s="265"/>
      <c r="G38" s="265"/>
      <c r="H38" s="265"/>
      <c r="I38" s="265"/>
      <c r="J38" s="265"/>
      <c r="K38" s="265"/>
    </row>
    <row r="39" spans="1:11" ht="45.75" customHeight="1">
      <c r="A39" s="199" t="s">
        <v>248</v>
      </c>
      <c r="B39" s="265"/>
      <c r="C39" s="265"/>
      <c r="D39" s="265"/>
      <c r="E39" s="265"/>
      <c r="F39" s="265"/>
      <c r="G39" s="265"/>
      <c r="H39" s="265"/>
      <c r="I39" s="265"/>
      <c r="J39" s="265"/>
      <c r="K39" s="265"/>
    </row>
  </sheetData>
  <mergeCells count="18">
    <mergeCell ref="A39:K39"/>
    <mergeCell ref="A14:K14"/>
    <mergeCell ref="A15:A16"/>
    <mergeCell ref="B15:K15"/>
    <mergeCell ref="A23:K23"/>
    <mergeCell ref="A24:K24"/>
    <mergeCell ref="A25:K25"/>
    <mergeCell ref="A28:K28"/>
    <mergeCell ref="A29:A30"/>
    <mergeCell ref="B29:K29"/>
    <mergeCell ref="A37:K37"/>
    <mergeCell ref="A38:K38"/>
    <mergeCell ref="A12:K12"/>
    <mergeCell ref="A1:K1"/>
    <mergeCell ref="A2:A3"/>
    <mergeCell ref="B2:K2"/>
    <mergeCell ref="A10:K10"/>
    <mergeCell ref="A11:K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93168-F79E-4860-9031-270F30693546}">
  <dimension ref="D1:G61"/>
  <sheetViews>
    <sheetView tabSelected="1" topLeftCell="D1" workbookViewId="0">
      <selection activeCell="D42" sqref="D42"/>
    </sheetView>
  </sheetViews>
  <sheetFormatPr defaultRowHeight="14.45"/>
  <cols>
    <col min="4" max="4" width="69.85546875" customWidth="1"/>
    <col min="7" max="7" width="27.28515625" customWidth="1"/>
  </cols>
  <sheetData>
    <row r="1" spans="4:7" ht="59.25" customHeight="1">
      <c r="D1" s="158" t="s">
        <v>39</v>
      </c>
      <c r="E1" s="158"/>
      <c r="F1" s="158"/>
      <c r="G1" s="158"/>
    </row>
    <row r="2" spans="4:7" ht="16.149999999999999">
      <c r="D2" s="155" t="s">
        <v>21</v>
      </c>
      <c r="E2" s="155" t="s">
        <v>3</v>
      </c>
      <c r="F2" s="155" t="s">
        <v>22</v>
      </c>
      <c r="G2" s="155"/>
    </row>
    <row r="3" spans="4:7" ht="16.149999999999999">
      <c r="D3" s="157"/>
      <c r="E3" s="155"/>
      <c r="F3" s="101" t="s">
        <v>23</v>
      </c>
      <c r="G3" s="101" t="s">
        <v>24</v>
      </c>
    </row>
    <row r="4" spans="4:7" ht="16.149999999999999">
      <c r="D4" s="65" t="s">
        <v>25</v>
      </c>
      <c r="E4" s="33">
        <v>41.879974393518125</v>
      </c>
      <c r="F4" s="31">
        <v>53.82424735557364</v>
      </c>
      <c r="G4" s="31">
        <v>31.570320552898831</v>
      </c>
    </row>
    <row r="5" spans="4:7" ht="32.450000000000003">
      <c r="D5" s="137" t="s">
        <v>40</v>
      </c>
      <c r="E5" s="33">
        <v>19.731323033412639</v>
      </c>
      <c r="F5" s="31">
        <v>26.939245999457555</v>
      </c>
      <c r="G5" s="31">
        <v>13.837678906368815</v>
      </c>
    </row>
    <row r="6" spans="4:7" ht="16.149999999999999">
      <c r="D6" s="65" t="s">
        <v>41</v>
      </c>
      <c r="E6" s="33">
        <v>16.507581620660989</v>
      </c>
      <c r="F6" s="31">
        <v>19.650122050447518</v>
      </c>
      <c r="G6" s="31">
        <v>13.688977508913636</v>
      </c>
    </row>
    <row r="7" spans="4:7" ht="30" customHeight="1">
      <c r="D7" s="133" t="s">
        <v>42</v>
      </c>
      <c r="E7" s="33">
        <v>8.071774586522201</v>
      </c>
      <c r="F7" s="31">
        <v>11.287406201970889</v>
      </c>
      <c r="G7" s="31">
        <v>5.407323543824667</v>
      </c>
    </row>
    <row r="8" spans="4:7" ht="16.149999999999999">
      <c r="D8" s="65" t="s">
        <v>29</v>
      </c>
      <c r="E8" s="33">
        <v>33.165171362780789</v>
      </c>
      <c r="F8" s="31">
        <v>37.797215441641804</v>
      </c>
      <c r="G8" s="31">
        <v>28.814275334155695</v>
      </c>
    </row>
    <row r="9" spans="4:7" ht="16.149999999999999">
      <c r="D9" s="65" t="s">
        <v>30</v>
      </c>
      <c r="E9" s="33">
        <v>0.89240500281862389</v>
      </c>
      <c r="F9" s="31">
        <v>1.1572190579513606</v>
      </c>
      <c r="G9" s="31">
        <v>0.67760523158552866</v>
      </c>
    </row>
    <row r="10" spans="4:7" ht="16.149999999999999">
      <c r="D10" s="65" t="s">
        <v>31</v>
      </c>
      <c r="E10" s="33">
        <v>29.734093884063789</v>
      </c>
      <c r="F10" s="31">
        <v>31.439291203327006</v>
      </c>
      <c r="G10" s="31">
        <v>27.717602527923756</v>
      </c>
    </row>
    <row r="11" spans="4:7" ht="16.149999999999999">
      <c r="D11" s="65" t="s">
        <v>32</v>
      </c>
      <c r="E11" s="33">
        <v>67.63073160011848</v>
      </c>
      <c r="F11" s="31">
        <v>81.608805713769101</v>
      </c>
      <c r="G11" s="31">
        <v>55.577147298872909</v>
      </c>
    </row>
    <row r="12" spans="4:7" ht="16.149999999999999">
      <c r="D12" s="65" t="s">
        <v>33</v>
      </c>
      <c r="E12" s="34">
        <v>52.199004404697064</v>
      </c>
      <c r="F12" s="32">
        <v>57.205496790525267</v>
      </c>
      <c r="G12" s="32">
        <v>46.918670474323662</v>
      </c>
    </row>
    <row r="13" spans="4:7" ht="16.149999999999999">
      <c r="D13" s="65" t="s">
        <v>34</v>
      </c>
      <c r="E13" s="34">
        <v>25.951405012373282</v>
      </c>
      <c r="F13" s="32">
        <v>35.109845402766481</v>
      </c>
      <c r="G13" s="32">
        <v>18.405177512293211</v>
      </c>
    </row>
    <row r="14" spans="4:7" ht="16.149999999999999">
      <c r="D14" s="12" t="s">
        <v>35</v>
      </c>
      <c r="E14" s="17"/>
      <c r="F14" s="17"/>
      <c r="G14" s="17"/>
    </row>
    <row r="15" spans="4:7" ht="16.149999999999999">
      <c r="D15" s="12" t="s">
        <v>36</v>
      </c>
      <c r="E15" s="17"/>
      <c r="F15" s="17"/>
      <c r="G15" s="17"/>
    </row>
    <row r="16" spans="4:7" ht="16.149999999999999">
      <c r="D16" s="12"/>
      <c r="E16" s="17"/>
      <c r="F16" s="17"/>
      <c r="G16" s="17"/>
    </row>
    <row r="17" spans="4:7" ht="16.149999999999999">
      <c r="D17" s="17"/>
      <c r="E17" s="17"/>
      <c r="F17" s="17"/>
      <c r="G17" s="17"/>
    </row>
    <row r="18" spans="4:7" ht="60" customHeight="1">
      <c r="D18" s="156" t="s">
        <v>43</v>
      </c>
      <c r="E18" s="156"/>
      <c r="F18" s="156"/>
      <c r="G18" s="156"/>
    </row>
    <row r="19" spans="4:7" ht="16.149999999999999">
      <c r="D19" s="155" t="s">
        <v>21</v>
      </c>
      <c r="E19" s="155" t="s">
        <v>3</v>
      </c>
      <c r="F19" s="155" t="s">
        <v>22</v>
      </c>
      <c r="G19" s="155"/>
    </row>
    <row r="20" spans="4:7" ht="16.149999999999999">
      <c r="D20" s="157"/>
      <c r="E20" s="155"/>
      <c r="F20" s="101" t="s">
        <v>23</v>
      </c>
      <c r="G20" s="101" t="s">
        <v>24</v>
      </c>
    </row>
    <row r="21" spans="4:7" ht="16.149999999999999">
      <c r="D21" s="65" t="s">
        <v>25</v>
      </c>
      <c r="E21" s="33">
        <v>39.670598195216748</v>
      </c>
      <c r="F21" s="31">
        <v>52.497093752136948</v>
      </c>
      <c r="G21" s="31">
        <v>30.785490826075929</v>
      </c>
    </row>
    <row r="22" spans="4:7" ht="32.450000000000003">
      <c r="D22" s="137" t="s">
        <v>40</v>
      </c>
      <c r="E22" s="33">
        <v>19.303292093971869</v>
      </c>
      <c r="F22" s="31">
        <v>27.3552004741173</v>
      </c>
      <c r="G22" s="31">
        <v>13.63659423353344</v>
      </c>
    </row>
    <row r="23" spans="4:7" ht="16.149999999999999">
      <c r="D23" s="65" t="s">
        <v>41</v>
      </c>
      <c r="E23" s="33">
        <v>16.603813518557711</v>
      </c>
      <c r="F23" s="31">
        <v>19.637117913883888</v>
      </c>
      <c r="G23" s="31">
        <v>13.692398748626024</v>
      </c>
    </row>
    <row r="24" spans="4:7" ht="32.450000000000003">
      <c r="D24" s="133" t="s">
        <v>42</v>
      </c>
      <c r="E24" s="33">
        <v>7.7549881669328311</v>
      </c>
      <c r="F24" s="31">
        <v>10.920653734813429</v>
      </c>
      <c r="G24" s="31">
        <v>5.5297201319015805</v>
      </c>
    </row>
    <row r="25" spans="4:7" ht="16.149999999999999">
      <c r="D25" s="65" t="s">
        <v>29</v>
      </c>
      <c r="E25" s="33">
        <v>33.896446231697226</v>
      </c>
      <c r="F25" s="31">
        <v>39.67997082355086</v>
      </c>
      <c r="G25" s="31">
        <v>30.144584425467151</v>
      </c>
    </row>
    <row r="26" spans="4:7" ht="16.149999999999999">
      <c r="D26" s="65" t="s">
        <v>30</v>
      </c>
      <c r="E26" s="33">
        <v>0.76866834702634057</v>
      </c>
      <c r="F26" s="31">
        <v>0.98470515830503069</v>
      </c>
      <c r="G26" s="31">
        <v>0.62061384966601851</v>
      </c>
    </row>
    <row r="27" spans="4:7" ht="16.149999999999999">
      <c r="D27" s="65" t="s">
        <v>31</v>
      </c>
      <c r="E27" s="33">
        <v>29.971331268158469</v>
      </c>
      <c r="F27" s="31">
        <v>33.131225638804672</v>
      </c>
      <c r="G27" s="31">
        <v>28.103492009808068</v>
      </c>
    </row>
    <row r="28" spans="4:7" ht="16.149999999999999">
      <c r="D28" s="65" t="s">
        <v>32</v>
      </c>
      <c r="E28" s="33">
        <v>65.513824485790693</v>
      </c>
      <c r="F28" s="31">
        <v>78.810603815732492</v>
      </c>
      <c r="G28" s="31">
        <v>53.491164285110344</v>
      </c>
    </row>
    <row r="29" spans="4:7" ht="16.149999999999999">
      <c r="D29" s="65" t="s">
        <v>33</v>
      </c>
      <c r="E29" s="34">
        <v>50.267446558790141</v>
      </c>
      <c r="F29" s="32">
        <v>54.979371338697547</v>
      </c>
      <c r="G29" s="32">
        <v>44.648685211803496</v>
      </c>
    </row>
    <row r="30" spans="4:7" ht="16.149999999999999">
      <c r="D30" s="65" t="s">
        <v>34</v>
      </c>
      <c r="E30" s="34">
        <v>19.624612779712542</v>
      </c>
      <c r="F30" s="32">
        <v>27.412185726334023</v>
      </c>
      <c r="G30" s="32">
        <v>14.15912742030946</v>
      </c>
    </row>
    <row r="31" spans="4:7" ht="16.149999999999999">
      <c r="D31" s="12" t="s">
        <v>35</v>
      </c>
      <c r="E31" s="17"/>
      <c r="F31" s="17"/>
      <c r="G31" s="17"/>
    </row>
    <row r="32" spans="4:7" ht="16.149999999999999">
      <c r="D32" s="12" t="s">
        <v>36</v>
      </c>
      <c r="E32" s="17"/>
      <c r="F32" s="17"/>
      <c r="G32" s="17"/>
    </row>
    <row r="33" spans="4:7" ht="16.149999999999999">
      <c r="D33" s="12"/>
      <c r="E33" s="17"/>
      <c r="F33" s="17"/>
      <c r="G33" s="17"/>
    </row>
    <row r="34" spans="4:7" ht="16.149999999999999">
      <c r="D34" s="17"/>
      <c r="E34" s="17"/>
      <c r="F34" s="17"/>
      <c r="G34" s="17"/>
    </row>
    <row r="35" spans="4:7" ht="60.75" customHeight="1">
      <c r="D35" s="156" t="s">
        <v>44</v>
      </c>
      <c r="E35" s="156"/>
      <c r="F35" s="156"/>
      <c r="G35" s="156"/>
    </row>
    <row r="36" spans="4:7" ht="16.149999999999999">
      <c r="D36" s="155" t="s">
        <v>21</v>
      </c>
      <c r="E36" s="155" t="s">
        <v>3</v>
      </c>
      <c r="F36" s="155" t="s">
        <v>22</v>
      </c>
      <c r="G36" s="155"/>
    </row>
    <row r="37" spans="4:7" ht="16.149999999999999">
      <c r="D37" s="157"/>
      <c r="E37" s="155"/>
      <c r="F37" s="101" t="s">
        <v>23</v>
      </c>
      <c r="G37" s="101" t="s">
        <v>24</v>
      </c>
    </row>
    <row r="38" spans="4:7" ht="16.149999999999999">
      <c r="D38" s="65" t="s">
        <v>25</v>
      </c>
      <c r="E38" s="33">
        <v>40.038757812121503</v>
      </c>
      <c r="F38" s="31">
        <v>51.556886227544908</v>
      </c>
      <c r="G38" s="31">
        <v>29.770550915925366</v>
      </c>
    </row>
    <row r="39" spans="4:7" ht="32.450000000000003">
      <c r="D39" s="137" t="s">
        <v>40</v>
      </c>
      <c r="E39" s="33">
        <v>19.981590039242285</v>
      </c>
      <c r="F39" s="31">
        <v>27.655458314140947</v>
      </c>
      <c r="G39" s="31">
        <v>13.559437347983604</v>
      </c>
    </row>
    <row r="40" spans="4:7" ht="16.149999999999999">
      <c r="D40" s="65" t="s">
        <v>41</v>
      </c>
      <c r="E40" s="33">
        <v>16.253088513153433</v>
      </c>
      <c r="F40" s="31">
        <v>19.187010594196224</v>
      </c>
      <c r="G40" s="31">
        <v>13.447179085945606</v>
      </c>
    </row>
    <row r="41" spans="4:7" ht="32.450000000000003">
      <c r="D41" s="133" t="s">
        <v>42</v>
      </c>
      <c r="E41" s="33">
        <v>7.9356620318783015</v>
      </c>
      <c r="F41" s="31">
        <v>10.905112851220636</v>
      </c>
      <c r="G41" s="31">
        <v>5.4003027571309508</v>
      </c>
    </row>
    <row r="42" spans="4:7" ht="16.149999999999999">
      <c r="D42" s="65" t="s">
        <v>29</v>
      </c>
      <c r="E42" s="33">
        <v>34.618477786928928</v>
      </c>
      <c r="F42" s="31">
        <v>37.729157070474436</v>
      </c>
      <c r="G42" s="31">
        <v>30.796183219090711</v>
      </c>
    </row>
    <row r="43" spans="4:7" ht="16.149999999999999">
      <c r="D43" s="65" t="s">
        <v>30</v>
      </c>
      <c r="E43" s="33">
        <v>0.66663436848989865</v>
      </c>
      <c r="F43" s="31">
        <v>0.81759557807462002</v>
      </c>
      <c r="G43" s="31">
        <v>0.5289745377851105</v>
      </c>
    </row>
    <row r="44" spans="4:7" ht="16.149999999999999">
      <c r="D44" s="65" t="s">
        <v>31</v>
      </c>
      <c r="E44" s="33">
        <v>30.042149120682136</v>
      </c>
      <c r="F44" s="31">
        <v>31.126209120221095</v>
      </c>
      <c r="G44" s="31">
        <v>28.219345840491215</v>
      </c>
    </row>
    <row r="45" spans="4:7" ht="16.149999999999999">
      <c r="D45" s="65" t="s">
        <v>32</v>
      </c>
      <c r="E45" s="33">
        <v>63.141320672448039</v>
      </c>
      <c r="F45" s="31">
        <v>76.218332565637951</v>
      </c>
      <c r="G45" s="31">
        <v>51.302025751364958</v>
      </c>
    </row>
    <row r="46" spans="4:7" ht="16.149999999999999">
      <c r="D46" s="65" t="s">
        <v>33</v>
      </c>
      <c r="E46" s="34">
        <v>49.187539363402934</v>
      </c>
      <c r="F46" s="32">
        <v>54.348226623675721</v>
      </c>
      <c r="G46" s="32">
        <v>43.256850305308461</v>
      </c>
    </row>
    <row r="47" spans="4:7" ht="16.149999999999999">
      <c r="D47" s="65" t="s">
        <v>34</v>
      </c>
      <c r="E47" s="34">
        <v>21.103628700159877</v>
      </c>
      <c r="F47" s="32">
        <v>28.030861354214647</v>
      </c>
      <c r="G47" s="32">
        <v>15.071522119980269</v>
      </c>
    </row>
    <row r="48" spans="4:7" ht="16.149999999999999">
      <c r="D48" s="12" t="s">
        <v>35</v>
      </c>
      <c r="E48" s="17"/>
      <c r="F48" s="17"/>
      <c r="G48" s="17"/>
    </row>
    <row r="49" spans="4:7" ht="16.149999999999999">
      <c r="D49" s="12" t="s">
        <v>45</v>
      </c>
      <c r="E49" s="17"/>
      <c r="F49" s="17"/>
      <c r="G49" s="17"/>
    </row>
    <row r="50" spans="4:7" ht="16.149999999999999">
      <c r="D50" s="12"/>
      <c r="E50" s="17"/>
      <c r="F50" s="17"/>
      <c r="G50" s="17"/>
    </row>
    <row r="51" spans="4:7" ht="16.149999999999999">
      <c r="D51" s="12"/>
      <c r="E51" s="17"/>
      <c r="F51" s="17"/>
      <c r="G51" s="17"/>
    </row>
    <row r="52" spans="4:7" ht="16.149999999999999">
      <c r="D52" s="12"/>
      <c r="E52" s="17"/>
      <c r="F52" s="17"/>
      <c r="G52" s="17"/>
    </row>
    <row r="53" spans="4:7" ht="16.149999999999999">
      <c r="D53" s="12"/>
      <c r="E53" s="17"/>
      <c r="F53" s="17"/>
      <c r="G53" s="17"/>
    </row>
    <row r="54" spans="4:7" ht="16.149999999999999">
      <c r="D54" s="12"/>
      <c r="E54" s="17"/>
      <c r="F54" s="17"/>
      <c r="G54" s="17"/>
    </row>
    <row r="55" spans="4:7" ht="16.149999999999999">
      <c r="D55" s="12"/>
      <c r="E55" s="17"/>
      <c r="F55" s="17"/>
      <c r="G55" s="17"/>
    </row>
    <row r="56" spans="4:7" ht="16.149999999999999">
      <c r="D56" s="17"/>
      <c r="E56" s="17"/>
      <c r="F56" s="17"/>
      <c r="G56" s="17"/>
    </row>
    <row r="57" spans="4:7" ht="16.149999999999999">
      <c r="D57" s="17"/>
      <c r="E57" s="17"/>
      <c r="F57" s="17"/>
      <c r="G57" s="17"/>
    </row>
    <row r="58" spans="4:7" ht="16.149999999999999">
      <c r="D58" s="17"/>
      <c r="E58" s="17"/>
      <c r="F58" s="17"/>
      <c r="G58" s="17"/>
    </row>
    <row r="59" spans="4:7" ht="16.149999999999999">
      <c r="D59" s="17"/>
      <c r="E59" s="17"/>
      <c r="F59" s="17"/>
      <c r="G59" s="17"/>
    </row>
    <row r="60" spans="4:7" ht="16.149999999999999">
      <c r="D60" s="17"/>
      <c r="E60" s="17"/>
      <c r="F60" s="17"/>
      <c r="G60" s="17"/>
    </row>
    <row r="61" spans="4:7" ht="16.149999999999999">
      <c r="D61" s="17"/>
      <c r="E61" s="17"/>
      <c r="F61" s="17"/>
      <c r="G61" s="17"/>
    </row>
  </sheetData>
  <mergeCells count="12">
    <mergeCell ref="D35:G35"/>
    <mergeCell ref="D36:D37"/>
    <mergeCell ref="E36:E37"/>
    <mergeCell ref="F36:G36"/>
    <mergeCell ref="D1:G1"/>
    <mergeCell ref="D2:D3"/>
    <mergeCell ref="E2:E3"/>
    <mergeCell ref="F2:G2"/>
    <mergeCell ref="D18:G18"/>
    <mergeCell ref="D19:D20"/>
    <mergeCell ref="E19:E20"/>
    <mergeCell ref="F19:G19"/>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38C34-0CE0-43CD-875B-3A0A1AD0DC56}">
  <dimension ref="A1:F49"/>
  <sheetViews>
    <sheetView workbookViewId="0">
      <selection activeCell="A53" sqref="A53"/>
    </sheetView>
  </sheetViews>
  <sheetFormatPr defaultRowHeight="14.45"/>
  <cols>
    <col min="1" max="1" width="45.7109375" customWidth="1"/>
    <col min="2" max="2" width="18.7109375" customWidth="1"/>
    <col min="3" max="3" width="17.85546875" customWidth="1"/>
    <col min="4" max="4" width="18.28515625" customWidth="1"/>
    <col min="5" max="6" width="18.140625" customWidth="1"/>
  </cols>
  <sheetData>
    <row r="1" spans="1:6" ht="46.5" customHeight="1">
      <c r="A1" s="203" t="s">
        <v>260</v>
      </c>
      <c r="B1" s="203"/>
      <c r="C1" s="203"/>
      <c r="D1" s="203"/>
      <c r="E1" s="203"/>
      <c r="F1" s="203"/>
    </row>
    <row r="2" spans="1:6" ht="32.450000000000003">
      <c r="A2" s="115" t="s">
        <v>236</v>
      </c>
      <c r="B2" s="115" t="s">
        <v>187</v>
      </c>
      <c r="C2" s="115" t="s">
        <v>188</v>
      </c>
      <c r="D2" s="115" t="s">
        <v>189</v>
      </c>
      <c r="E2" s="115" t="s">
        <v>190</v>
      </c>
      <c r="F2" s="115" t="s">
        <v>191</v>
      </c>
    </row>
    <row r="3" spans="1:6" ht="16.149999999999999">
      <c r="A3" s="115" t="s">
        <v>237</v>
      </c>
      <c r="B3" s="116">
        <v>37.2027972027972</v>
      </c>
      <c r="C3" s="116">
        <v>38.597351642962238</v>
      </c>
      <c r="D3" s="116">
        <v>34.942255434782609</v>
      </c>
      <c r="E3" s="116">
        <v>41.240007513932085</v>
      </c>
      <c r="F3" s="116">
        <v>55.720701454234387</v>
      </c>
    </row>
    <row r="4" spans="1:6" ht="16.149999999999999">
      <c r="A4" s="115" t="s">
        <v>238</v>
      </c>
      <c r="B4" s="116">
        <v>79.545454545454547</v>
      </c>
      <c r="C4" s="116">
        <v>66.804979253112037</v>
      </c>
      <c r="D4" s="116">
        <v>60.98515030785947</v>
      </c>
      <c r="E4" s="116">
        <v>68.696045703607822</v>
      </c>
      <c r="F4" s="116">
        <v>83.867454266474809</v>
      </c>
    </row>
    <row r="5" spans="1:6" ht="16.149999999999999">
      <c r="A5" s="115" t="s">
        <v>239</v>
      </c>
      <c r="B5" s="116">
        <v>11.887675507020282</v>
      </c>
      <c r="C5" s="116">
        <v>15.964964666069474</v>
      </c>
      <c r="D5" s="116">
        <v>15.098945984647527</v>
      </c>
      <c r="E5" s="116">
        <v>18.729584462649306</v>
      </c>
      <c r="F5" s="116">
        <v>29.460064274056499</v>
      </c>
    </row>
    <row r="6" spans="1:6" ht="16.149999999999999">
      <c r="A6" s="115" t="s">
        <v>240</v>
      </c>
      <c r="B6" s="116">
        <v>53.321976149914818</v>
      </c>
      <c r="C6" s="116">
        <v>49.032030975008801</v>
      </c>
      <c r="D6" s="116">
        <v>42.425713394126419</v>
      </c>
      <c r="E6" s="116">
        <v>48.716783562185121</v>
      </c>
      <c r="F6" s="116">
        <v>69.389326411192755</v>
      </c>
    </row>
    <row r="7" spans="1:6" ht="16.149999999999999">
      <c r="A7" s="115" t="s">
        <v>241</v>
      </c>
      <c r="B7" s="116">
        <v>73.203194321206738</v>
      </c>
      <c r="C7" s="116">
        <v>75.789650537634415</v>
      </c>
      <c r="D7" s="116">
        <v>79.196793002915456</v>
      </c>
      <c r="E7" s="116">
        <v>85.115544225906959</v>
      </c>
      <c r="F7" s="116">
        <v>90.960578236939227</v>
      </c>
    </row>
    <row r="8" spans="1:6" ht="16.149999999999999">
      <c r="A8" s="115" t="s">
        <v>242</v>
      </c>
      <c r="B8" s="116">
        <v>85.416666666666671</v>
      </c>
      <c r="C8" s="116">
        <v>81.081081081081081</v>
      </c>
      <c r="D8" s="116">
        <v>85.192433137638616</v>
      </c>
      <c r="E8" s="116">
        <v>90.423244348875016</v>
      </c>
      <c r="F8" s="116">
        <v>95.478914939585493</v>
      </c>
    </row>
    <row r="9" spans="1:6" ht="16.149999999999999">
      <c r="A9" s="115" t="s">
        <v>243</v>
      </c>
      <c r="B9" s="116">
        <v>77.922077922077918</v>
      </c>
      <c r="C9" s="116">
        <v>80</v>
      </c>
      <c r="D9" s="116">
        <v>83.112318261703152</v>
      </c>
      <c r="E9" s="116">
        <v>88.745357131117899</v>
      </c>
      <c r="F9" s="116">
        <v>94.051686377573375</v>
      </c>
    </row>
    <row r="10" spans="1:6" ht="16.149999999999999">
      <c r="A10" s="115" t="s">
        <v>244</v>
      </c>
      <c r="B10" s="116">
        <v>58.38926174496644</v>
      </c>
      <c r="C10" s="116">
        <v>67.51188589540412</v>
      </c>
      <c r="D10" s="116">
        <v>78.218865273142455</v>
      </c>
      <c r="E10" s="116">
        <v>85.068534876637216</v>
      </c>
      <c r="F10" s="116">
        <v>92.59151992585727</v>
      </c>
    </row>
    <row r="11" spans="1:6" ht="16.149999999999999">
      <c r="A11" s="115" t="s">
        <v>245</v>
      </c>
      <c r="B11" s="116">
        <v>86.956521739130437</v>
      </c>
      <c r="C11" s="116">
        <v>94.936708860759495</v>
      </c>
      <c r="D11" s="116">
        <v>95.302013422818789</v>
      </c>
      <c r="E11" s="116">
        <v>97.006194081211291</v>
      </c>
      <c r="F11" s="116">
        <v>98.223801065719357</v>
      </c>
    </row>
    <row r="12" spans="1:6" ht="16.149999999999999">
      <c r="A12" s="115" t="s">
        <v>246</v>
      </c>
      <c r="B12" s="116">
        <v>26.656955571740713</v>
      </c>
      <c r="C12" s="116">
        <v>42.215226101888952</v>
      </c>
      <c r="D12" s="116">
        <v>43.504569807752915</v>
      </c>
      <c r="E12" s="116">
        <v>52.429914982003019</v>
      </c>
      <c r="F12" s="116">
        <v>72.517348411458855</v>
      </c>
    </row>
    <row r="13" spans="1:6">
      <c r="A13" s="204" t="s">
        <v>175</v>
      </c>
      <c r="B13" s="204"/>
      <c r="C13" s="204"/>
      <c r="D13" s="204"/>
      <c r="E13" s="204"/>
      <c r="F13" s="204"/>
    </row>
    <row r="14" spans="1:6">
      <c r="A14" s="189" t="s">
        <v>247</v>
      </c>
      <c r="B14" s="189"/>
      <c r="C14" s="189"/>
      <c r="D14" s="189"/>
      <c r="E14" s="189"/>
      <c r="F14" s="189"/>
    </row>
    <row r="15" spans="1:6" ht="33.6" customHeight="1">
      <c r="A15" s="189" t="s">
        <v>248</v>
      </c>
      <c r="B15" s="189"/>
      <c r="C15" s="189"/>
      <c r="D15" s="189"/>
      <c r="E15" s="189"/>
      <c r="F15" s="189"/>
    </row>
    <row r="18" spans="1:6" ht="47.25" customHeight="1">
      <c r="A18" s="203" t="s">
        <v>261</v>
      </c>
      <c r="B18" s="203"/>
      <c r="C18" s="203"/>
      <c r="D18" s="203"/>
      <c r="E18" s="203"/>
      <c r="F18" s="203"/>
    </row>
    <row r="19" spans="1:6" ht="32.450000000000003">
      <c r="A19" s="115" t="s">
        <v>236</v>
      </c>
      <c r="B19" s="115" t="s">
        <v>187</v>
      </c>
      <c r="C19" s="115" t="s">
        <v>188</v>
      </c>
      <c r="D19" s="115" t="s">
        <v>189</v>
      </c>
      <c r="E19" s="115" t="s">
        <v>190</v>
      </c>
      <c r="F19" s="115" t="s">
        <v>191</v>
      </c>
    </row>
    <row r="20" spans="1:6" ht="16.149999999999999">
      <c r="A20" s="115" t="s">
        <v>237</v>
      </c>
      <c r="B20" s="116">
        <v>28.15442561205273</v>
      </c>
      <c r="C20" s="116">
        <v>38.325160316861563</v>
      </c>
      <c r="D20" s="116">
        <v>34.19861384619319</v>
      </c>
      <c r="E20" s="116">
        <v>40.880452264070961</v>
      </c>
      <c r="F20" s="116">
        <v>56.365540920641692</v>
      </c>
    </row>
    <row r="21" spans="1:6" ht="16.149999999999999">
      <c r="A21" s="115" t="s">
        <v>238</v>
      </c>
      <c r="B21" s="116">
        <v>73.063973063973066</v>
      </c>
      <c r="C21" s="116">
        <v>67.145593869731798</v>
      </c>
      <c r="D21" s="116">
        <v>58.598500501800579</v>
      </c>
      <c r="E21" s="116">
        <v>67.495562874308334</v>
      </c>
      <c r="F21" s="116">
        <v>84.080354686817358</v>
      </c>
    </row>
    <row r="22" spans="1:6" ht="16.149999999999999">
      <c r="A22" s="115" t="s">
        <v>239</v>
      </c>
      <c r="B22" s="116">
        <v>12.08151382823872</v>
      </c>
      <c r="C22" s="116">
        <v>15.215191843723247</v>
      </c>
      <c r="D22" s="116">
        <v>14.825547013601419</v>
      </c>
      <c r="E22" s="116">
        <v>18.616496069262062</v>
      </c>
      <c r="F22" s="116">
        <v>30.648914393687562</v>
      </c>
    </row>
    <row r="23" spans="1:6" ht="16.149999999999999">
      <c r="A23" s="115" t="s">
        <v>240</v>
      </c>
      <c r="B23" s="116">
        <v>45.786516853932582</v>
      </c>
      <c r="C23" s="116">
        <v>45.606326889279437</v>
      </c>
      <c r="D23" s="116">
        <v>40.477432419993249</v>
      </c>
      <c r="E23" s="116">
        <v>47.338393192503467</v>
      </c>
      <c r="F23" s="116">
        <v>69.802373335148502</v>
      </c>
    </row>
    <row r="24" spans="1:6" ht="16.149999999999999">
      <c r="A24" s="115" t="s">
        <v>241</v>
      </c>
      <c r="B24" s="116">
        <v>71.881759192501804</v>
      </c>
      <c r="C24" s="116">
        <v>74.62411347517731</v>
      </c>
      <c r="D24" s="116">
        <v>78.232382061735592</v>
      </c>
      <c r="E24" s="116">
        <v>84.787739479328067</v>
      </c>
      <c r="F24" s="116">
        <v>91.464463280123624</v>
      </c>
    </row>
    <row r="25" spans="1:6" ht="16.149999999999999">
      <c r="A25" s="115" t="s">
        <v>242</v>
      </c>
      <c r="B25" s="116">
        <v>77.35849056603773</v>
      </c>
      <c r="C25" s="116">
        <v>78.980891719745216</v>
      </c>
      <c r="D25" s="116">
        <v>85.428571428571431</v>
      </c>
      <c r="E25" s="116">
        <v>90.432995890548256</v>
      </c>
      <c r="F25" s="116">
        <v>95.074446680080484</v>
      </c>
    </row>
    <row r="26" spans="1:6" ht="16.149999999999999">
      <c r="A26" s="115" t="s">
        <v>243</v>
      </c>
      <c r="B26" s="116">
        <v>74.39613526570048</v>
      </c>
      <c r="C26" s="116">
        <v>80.984340044742723</v>
      </c>
      <c r="D26" s="116">
        <v>83.210332103321036</v>
      </c>
      <c r="E26" s="116">
        <v>88.834309465331572</v>
      </c>
      <c r="F26" s="116">
        <v>94.118155121782692</v>
      </c>
    </row>
    <row r="27" spans="1:6" ht="16.149999999999999">
      <c r="A27" s="115" t="s">
        <v>244</v>
      </c>
      <c r="B27" s="116">
        <v>63.865546218487395</v>
      </c>
      <c r="C27" s="116">
        <v>72.509960159362549</v>
      </c>
      <c r="D27" s="116">
        <v>77.287973167225687</v>
      </c>
      <c r="E27" s="116">
        <v>84.123849168970864</v>
      </c>
      <c r="F27" s="116">
        <v>92.852091926929873</v>
      </c>
    </row>
    <row r="28" spans="1:6" ht="16.149999999999999">
      <c r="A28" s="115" t="s">
        <v>245</v>
      </c>
      <c r="B28" s="116">
        <v>96</v>
      </c>
      <c r="C28" s="116">
        <v>98.039215686274517</v>
      </c>
      <c r="D28" s="116">
        <v>96.081504702194351</v>
      </c>
      <c r="E28" s="116">
        <v>96.723597072150568</v>
      </c>
      <c r="F28" s="116">
        <v>98.617113223854801</v>
      </c>
    </row>
    <row r="29" spans="1:6" ht="16.149999999999999">
      <c r="A29" s="115" t="s">
        <v>246</v>
      </c>
      <c r="B29" s="116">
        <v>27.506963788300837</v>
      </c>
      <c r="C29" s="116">
        <v>39.8568608094768</v>
      </c>
      <c r="D29" s="116">
        <v>41.61594903589102</v>
      </c>
      <c r="E29" s="116">
        <v>51.899759590258178</v>
      </c>
      <c r="F29" s="116">
        <v>73.292118747795783</v>
      </c>
    </row>
    <row r="30" spans="1:6">
      <c r="A30" s="204" t="s">
        <v>175</v>
      </c>
      <c r="B30" s="204"/>
      <c r="C30" s="204"/>
      <c r="D30" s="204"/>
      <c r="E30" s="204"/>
      <c r="F30" s="204"/>
    </row>
    <row r="31" spans="1:6">
      <c r="A31" s="189" t="s">
        <v>247</v>
      </c>
      <c r="B31" s="189"/>
      <c r="C31" s="189"/>
      <c r="D31" s="189"/>
      <c r="E31" s="189"/>
      <c r="F31" s="189"/>
    </row>
    <row r="32" spans="1:6" ht="33" customHeight="1">
      <c r="A32" s="189" t="s">
        <v>248</v>
      </c>
      <c r="B32" s="189"/>
      <c r="C32" s="189"/>
      <c r="D32" s="189"/>
      <c r="E32" s="189"/>
      <c r="F32" s="189"/>
    </row>
    <row r="35" spans="1:6" ht="46.5" customHeight="1">
      <c r="A35" s="203" t="s">
        <v>262</v>
      </c>
      <c r="B35" s="203"/>
      <c r="C35" s="203"/>
      <c r="D35" s="203"/>
      <c r="E35" s="203"/>
      <c r="F35" s="203"/>
    </row>
    <row r="36" spans="1:6" ht="32.450000000000003">
      <c r="A36" s="115" t="s">
        <v>236</v>
      </c>
      <c r="B36" s="115" t="s">
        <v>187</v>
      </c>
      <c r="C36" s="115" t="s">
        <v>188</v>
      </c>
      <c r="D36" s="115" t="s">
        <v>189</v>
      </c>
      <c r="E36" s="115" t="s">
        <v>190</v>
      </c>
      <c r="F36" s="115" t="s">
        <v>191</v>
      </c>
    </row>
    <row r="37" spans="1:6" ht="16.149999999999999">
      <c r="A37" s="115" t="s">
        <v>237</v>
      </c>
      <c r="B37" s="116">
        <v>25.813449023861171</v>
      </c>
      <c r="C37" s="116">
        <v>37.879328811138876</v>
      </c>
      <c r="D37" s="116">
        <v>34.409804535492242</v>
      </c>
      <c r="E37" s="116">
        <v>41.34586092449775</v>
      </c>
      <c r="F37" s="116">
        <v>58.335749212423416</v>
      </c>
    </row>
    <row r="38" spans="1:6" ht="16.149999999999999">
      <c r="A38" s="115" t="s">
        <v>238</v>
      </c>
      <c r="B38" s="116">
        <v>73.118279569892479</v>
      </c>
      <c r="C38" s="116">
        <v>68.832309043020189</v>
      </c>
      <c r="D38" s="116">
        <v>58.064676864816384</v>
      </c>
      <c r="E38" s="116">
        <v>67.452278474575493</v>
      </c>
      <c r="F38" s="116">
        <v>84.895154047405214</v>
      </c>
    </row>
    <row r="39" spans="1:6" ht="16.149999999999999">
      <c r="A39" s="115" t="s">
        <v>239</v>
      </c>
      <c r="B39" s="116">
        <v>10.774487471526196</v>
      </c>
      <c r="C39" s="116">
        <v>15.773769157737691</v>
      </c>
      <c r="D39" s="116">
        <v>14.868451051023666</v>
      </c>
      <c r="E39" s="116">
        <v>18.754055996763935</v>
      </c>
      <c r="F39" s="116">
        <v>31.682500319104321</v>
      </c>
    </row>
    <row r="40" spans="1:6" ht="16.149999999999999">
      <c r="A40" s="115" t="s">
        <v>240</v>
      </c>
      <c r="B40" s="116">
        <v>45.298013245033111</v>
      </c>
      <c r="C40" s="116">
        <v>42.963356346255978</v>
      </c>
      <c r="D40" s="116">
        <v>39.552071668533031</v>
      </c>
      <c r="E40" s="116">
        <v>47.22815935917432</v>
      </c>
      <c r="F40" s="116">
        <v>70.674218892746211</v>
      </c>
    </row>
    <row r="41" spans="1:6" ht="16.149999999999999">
      <c r="A41" s="115" t="s">
        <v>241</v>
      </c>
      <c r="B41" s="116">
        <v>67.729688686408508</v>
      </c>
      <c r="C41" s="116">
        <v>74.44171937524203</v>
      </c>
      <c r="D41" s="116">
        <v>78.465300905728085</v>
      </c>
      <c r="E41" s="116">
        <v>85.20743615644993</v>
      </c>
      <c r="F41" s="116">
        <v>92.235894166401025</v>
      </c>
    </row>
    <row r="42" spans="1:6" ht="16.149999999999999">
      <c r="A42" s="115" t="s">
        <v>242</v>
      </c>
      <c r="B42" s="116">
        <v>71.794871794871796</v>
      </c>
      <c r="C42" s="116">
        <v>84.302325581395351</v>
      </c>
      <c r="D42" s="116">
        <v>82.524271844660191</v>
      </c>
      <c r="E42" s="116">
        <v>90.578428896185912</v>
      </c>
      <c r="F42" s="116">
        <v>95.652173913043484</v>
      </c>
    </row>
    <row r="43" spans="1:6" ht="16.149999999999999">
      <c r="A43" s="115" t="s">
        <v>243</v>
      </c>
      <c r="B43" s="116">
        <v>73.459715639810426</v>
      </c>
      <c r="C43" s="116">
        <v>77.014925373134332</v>
      </c>
      <c r="D43" s="116">
        <v>82.958322679621574</v>
      </c>
      <c r="E43" s="116">
        <v>88.57814866127525</v>
      </c>
      <c r="F43" s="116">
        <v>94.678492239467843</v>
      </c>
    </row>
    <row r="44" spans="1:6" ht="16.149999999999999">
      <c r="A44" s="115" t="s">
        <v>244</v>
      </c>
      <c r="B44" s="116">
        <v>57.608695652173914</v>
      </c>
      <c r="C44" s="116">
        <v>72.911963882618508</v>
      </c>
      <c r="D44" s="116">
        <v>76.072992700729927</v>
      </c>
      <c r="E44" s="116">
        <v>83.991122840690977</v>
      </c>
      <c r="F44" s="116">
        <v>92.333414396887164</v>
      </c>
    </row>
    <row r="45" spans="1:6" ht="16.149999999999999">
      <c r="A45" s="115" t="s">
        <v>245</v>
      </c>
      <c r="B45" s="116">
        <v>90</v>
      </c>
      <c r="C45" s="116">
        <v>93.333333333333329</v>
      </c>
      <c r="D45" s="116">
        <v>96.438356164383563</v>
      </c>
      <c r="E45" s="116">
        <v>96.80082559339526</v>
      </c>
      <c r="F45" s="116">
        <v>97.695035460992912</v>
      </c>
    </row>
    <row r="46" spans="1:6" ht="16.149999999999999">
      <c r="A46" s="115" t="s">
        <v>246</v>
      </c>
      <c r="B46" s="116">
        <v>30.803571428571427</v>
      </c>
      <c r="C46" s="116">
        <v>39.034697508896798</v>
      </c>
      <c r="D46" s="116">
        <v>41.297797173732334</v>
      </c>
      <c r="E46" s="116">
        <v>51.655044405202304</v>
      </c>
      <c r="F46" s="116">
        <v>73.341210503799374</v>
      </c>
    </row>
    <row r="47" spans="1:6">
      <c r="A47" s="204" t="s">
        <v>175</v>
      </c>
      <c r="B47" s="204"/>
      <c r="C47" s="204"/>
      <c r="D47" s="204"/>
      <c r="E47" s="204"/>
      <c r="F47" s="204"/>
    </row>
    <row r="48" spans="1:6">
      <c r="A48" s="189" t="s">
        <v>247</v>
      </c>
      <c r="B48" s="189"/>
      <c r="C48" s="189"/>
      <c r="D48" s="189"/>
      <c r="E48" s="189"/>
      <c r="F48" s="189"/>
    </row>
    <row r="49" spans="1:6" ht="37.15" customHeight="1">
      <c r="A49" s="189" t="s">
        <v>248</v>
      </c>
      <c r="B49" s="189"/>
      <c r="C49" s="189"/>
      <c r="D49" s="189"/>
      <c r="E49" s="189"/>
      <c r="F49" s="189"/>
    </row>
  </sheetData>
  <mergeCells count="12">
    <mergeCell ref="A49:F49"/>
    <mergeCell ref="A1:F1"/>
    <mergeCell ref="A13:F13"/>
    <mergeCell ref="A14:F14"/>
    <mergeCell ref="A15:F15"/>
    <mergeCell ref="A18:F18"/>
    <mergeCell ref="A30:F30"/>
    <mergeCell ref="A31:F31"/>
    <mergeCell ref="A32:F32"/>
    <mergeCell ref="A35:F35"/>
    <mergeCell ref="A47:F47"/>
    <mergeCell ref="A48:F4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4B0DE-4CEE-4947-9D88-174B0573B9E8}">
  <dimension ref="A1:D37"/>
  <sheetViews>
    <sheetView workbookViewId="0">
      <selection activeCell="B42" sqref="B42"/>
    </sheetView>
  </sheetViews>
  <sheetFormatPr defaultRowHeight="14.45"/>
  <cols>
    <col min="1" max="1" width="36.5703125" customWidth="1"/>
    <col min="2" max="2" width="19.28515625" customWidth="1"/>
    <col min="3" max="3" width="18.28515625" customWidth="1"/>
    <col min="4" max="4" width="18.42578125" customWidth="1"/>
  </cols>
  <sheetData>
    <row r="1" spans="1:4" ht="31.5" customHeight="1">
      <c r="A1" s="148" t="s">
        <v>263</v>
      </c>
      <c r="B1" s="148"/>
      <c r="C1" s="148"/>
      <c r="D1" s="148"/>
    </row>
    <row r="2" spans="1:4" ht="16.149999999999999">
      <c r="A2" s="149" t="s">
        <v>264</v>
      </c>
      <c r="B2" s="149" t="s">
        <v>3</v>
      </c>
      <c r="C2" s="151" t="s">
        <v>89</v>
      </c>
      <c r="D2" s="153"/>
    </row>
    <row r="3" spans="1:4" ht="16.149999999999999">
      <c r="A3" s="150"/>
      <c r="B3" s="150"/>
      <c r="C3" s="21" t="s">
        <v>159</v>
      </c>
      <c r="D3" s="21" t="s">
        <v>5</v>
      </c>
    </row>
    <row r="4" spans="1:4" ht="16.149999999999999">
      <c r="A4" s="70" t="s">
        <v>93</v>
      </c>
      <c r="B4" s="71">
        <v>15405</v>
      </c>
      <c r="C4" s="140">
        <v>28.666017526777022</v>
      </c>
      <c r="D4" s="141">
        <v>71.333982473222974</v>
      </c>
    </row>
    <row r="5" spans="1:4" ht="16.149999999999999">
      <c r="A5" s="21" t="s">
        <v>265</v>
      </c>
      <c r="B5" s="117">
        <v>2209</v>
      </c>
      <c r="C5" s="142">
        <v>28.112267994567681</v>
      </c>
      <c r="D5" s="143">
        <v>71.887732005432326</v>
      </c>
    </row>
    <row r="6" spans="1:4" ht="16.149999999999999">
      <c r="A6" s="21" t="s">
        <v>266</v>
      </c>
      <c r="B6" s="117">
        <v>3688</v>
      </c>
      <c r="C6" s="142">
        <v>26.76247288503254</v>
      </c>
      <c r="D6" s="143">
        <v>73.237527114967463</v>
      </c>
    </row>
    <row r="7" spans="1:4" ht="16.149999999999999">
      <c r="A7" s="21" t="s">
        <v>267</v>
      </c>
      <c r="B7" s="117">
        <v>5624</v>
      </c>
      <c r="C7" s="142">
        <v>26.40469416785206</v>
      </c>
      <c r="D7" s="143">
        <v>73.595305832147943</v>
      </c>
    </row>
    <row r="8" spans="1:4" ht="16.149999999999999">
      <c r="A8" s="21" t="s">
        <v>268</v>
      </c>
      <c r="B8" s="117">
        <v>2608</v>
      </c>
      <c r="C8" s="142">
        <v>37.269938650306749</v>
      </c>
      <c r="D8" s="143">
        <v>62.730061349693258</v>
      </c>
    </row>
    <row r="9" spans="1:4" ht="16.149999999999999">
      <c r="A9" s="21" t="s">
        <v>269</v>
      </c>
      <c r="B9" s="117">
        <v>1276</v>
      </c>
      <c r="C9" s="144">
        <v>27.507836990595614</v>
      </c>
      <c r="D9" s="145">
        <v>72.492163009404393</v>
      </c>
    </row>
    <row r="10" spans="1:4">
      <c r="A10" s="12" t="s">
        <v>270</v>
      </c>
      <c r="B10" s="29"/>
      <c r="C10" s="29"/>
      <c r="D10" s="29"/>
    </row>
    <row r="11" spans="1:4">
      <c r="A11" s="12" t="s">
        <v>271</v>
      </c>
      <c r="B11" s="29"/>
      <c r="C11" s="29"/>
      <c r="D11" s="29"/>
    </row>
    <row r="12" spans="1:4">
      <c r="A12" s="80"/>
      <c r="B12" s="28"/>
      <c r="C12" s="28"/>
      <c r="D12" s="28"/>
    </row>
    <row r="13" spans="1:4">
      <c r="A13" s="28"/>
      <c r="B13" s="28"/>
      <c r="C13" s="28"/>
      <c r="D13" s="28"/>
    </row>
    <row r="14" spans="1:4">
      <c r="A14" s="28"/>
      <c r="B14" s="28"/>
      <c r="C14" s="28"/>
      <c r="D14" s="28"/>
    </row>
    <row r="15" spans="1:4" ht="46.5" customHeight="1">
      <c r="A15" s="148" t="s">
        <v>272</v>
      </c>
      <c r="B15" s="148"/>
      <c r="C15" s="148"/>
      <c r="D15" s="148"/>
    </row>
    <row r="16" spans="1:4" ht="16.149999999999999">
      <c r="A16" s="149" t="s">
        <v>264</v>
      </c>
      <c r="B16" s="149" t="s">
        <v>3</v>
      </c>
      <c r="C16" s="151" t="s">
        <v>89</v>
      </c>
      <c r="D16" s="153"/>
    </row>
    <row r="17" spans="1:4" ht="16.149999999999999">
      <c r="A17" s="150"/>
      <c r="B17" s="150"/>
      <c r="C17" s="21" t="s">
        <v>159</v>
      </c>
      <c r="D17" s="21" t="s">
        <v>5</v>
      </c>
    </row>
    <row r="18" spans="1:4" ht="16.149999999999999">
      <c r="A18" s="70" t="s">
        <v>93</v>
      </c>
      <c r="B18" s="71">
        <v>37356</v>
      </c>
      <c r="C18" s="140">
        <v>32.72834350572866</v>
      </c>
      <c r="D18" s="141">
        <v>67.27165649427134</v>
      </c>
    </row>
    <row r="19" spans="1:4" ht="16.149999999999999">
      <c r="A19" s="21" t="s">
        <v>265</v>
      </c>
      <c r="B19" s="117">
        <v>4922</v>
      </c>
      <c r="C19" s="142">
        <v>28.78911011783828</v>
      </c>
      <c r="D19" s="143">
        <v>71.210889882161723</v>
      </c>
    </row>
    <row r="20" spans="1:4" ht="16.149999999999999">
      <c r="A20" s="21" t="s">
        <v>266</v>
      </c>
      <c r="B20" s="117">
        <v>8270</v>
      </c>
      <c r="C20" s="142">
        <v>29.419588875453446</v>
      </c>
      <c r="D20" s="143">
        <v>70.580411124546544</v>
      </c>
    </row>
    <row r="21" spans="1:4" ht="16.149999999999999">
      <c r="A21" s="21" t="s">
        <v>267</v>
      </c>
      <c r="B21" s="117">
        <v>12976</v>
      </c>
      <c r="C21" s="142">
        <v>26.094327990135636</v>
      </c>
      <c r="D21" s="143">
        <v>73.905672009864361</v>
      </c>
    </row>
    <row r="22" spans="1:4" ht="16.149999999999999">
      <c r="A22" s="21" t="s">
        <v>268</v>
      </c>
      <c r="B22" s="117">
        <v>6204</v>
      </c>
      <c r="C22" s="142">
        <v>34.300451321727913</v>
      </c>
      <c r="D22" s="143">
        <v>65.69954867827208</v>
      </c>
    </row>
    <row r="23" spans="1:4" ht="16.149999999999999">
      <c r="A23" s="21" t="s">
        <v>269</v>
      </c>
      <c r="B23" s="117">
        <v>4984</v>
      </c>
      <c r="C23" s="144">
        <v>57.423756019261639</v>
      </c>
      <c r="D23" s="145">
        <v>42.576243980738369</v>
      </c>
    </row>
    <row r="24" spans="1:4">
      <c r="A24" s="12" t="s">
        <v>270</v>
      </c>
      <c r="B24" s="29"/>
      <c r="C24" s="29"/>
      <c r="D24" s="29"/>
    </row>
    <row r="25" spans="1:4">
      <c r="A25" s="12" t="s">
        <v>273</v>
      </c>
      <c r="B25" s="29"/>
      <c r="C25" s="29"/>
      <c r="D25" s="29"/>
    </row>
    <row r="26" spans="1:4">
      <c r="A26" s="28"/>
      <c r="B26" s="28"/>
      <c r="C26" s="28"/>
      <c r="D26" s="28"/>
    </row>
    <row r="27" spans="1:4" ht="46.5" customHeight="1">
      <c r="A27" s="192" t="s">
        <v>274</v>
      </c>
      <c r="B27" s="192"/>
      <c r="C27" s="192"/>
      <c r="D27" s="192"/>
    </row>
    <row r="28" spans="1:4" ht="16.149999999999999">
      <c r="A28" s="205" t="s">
        <v>264</v>
      </c>
      <c r="B28" s="207" t="s">
        <v>3</v>
      </c>
      <c r="C28" s="207" t="s">
        <v>89</v>
      </c>
      <c r="D28" s="209"/>
    </row>
    <row r="29" spans="1:4" ht="16.149999999999999">
      <c r="A29" s="206"/>
      <c r="B29" s="208"/>
      <c r="C29" s="119" t="s">
        <v>159</v>
      </c>
      <c r="D29" s="120" t="s">
        <v>5</v>
      </c>
    </row>
    <row r="30" spans="1:4" ht="16.149999999999999">
      <c r="A30" s="97" t="s">
        <v>93</v>
      </c>
      <c r="B30" s="71">
        <v>30638</v>
      </c>
      <c r="C30" s="140">
        <v>28.928128467915659</v>
      </c>
      <c r="D30" s="141">
        <v>71.052288008355632</v>
      </c>
    </row>
    <row r="31" spans="1:4" ht="16.149999999999999">
      <c r="A31" s="118" t="s">
        <v>265</v>
      </c>
      <c r="B31" s="117">
        <v>3676</v>
      </c>
      <c r="C31" s="142">
        <v>28.536452665941241</v>
      </c>
      <c r="D31" s="143">
        <v>71.436343852013067</v>
      </c>
    </row>
    <row r="32" spans="1:4" ht="16.149999999999999">
      <c r="A32" s="118" t="s">
        <v>266</v>
      </c>
      <c r="B32" s="117">
        <v>7256</v>
      </c>
      <c r="C32" s="142">
        <v>28.624586549062847</v>
      </c>
      <c r="D32" s="143">
        <v>71.37541345093716</v>
      </c>
    </row>
    <row r="33" spans="1:4" ht="16.149999999999999">
      <c r="A33" s="118" t="s">
        <v>267</v>
      </c>
      <c r="B33" s="117">
        <v>11775</v>
      </c>
      <c r="C33" s="142">
        <v>27.201698513800427</v>
      </c>
      <c r="D33" s="143">
        <v>72.755838641188959</v>
      </c>
    </row>
    <row r="34" spans="1:4" ht="16.149999999999999">
      <c r="A34" s="118" t="s">
        <v>268</v>
      </c>
      <c r="B34" s="117">
        <v>5472</v>
      </c>
      <c r="C34" s="142">
        <v>34.594298245614034</v>
      </c>
      <c r="D34" s="143">
        <v>65.405701754385973</v>
      </c>
    </row>
    <row r="35" spans="1:4" ht="16.149999999999999">
      <c r="A35" s="121" t="s">
        <v>269</v>
      </c>
      <c r="B35" s="117">
        <v>2459</v>
      </c>
      <c r="C35" s="144">
        <v>26.067507116714111</v>
      </c>
      <c r="D35" s="145">
        <v>73.932492883285889</v>
      </c>
    </row>
    <row r="36" spans="1:4">
      <c r="A36" s="12" t="s">
        <v>270</v>
      </c>
      <c r="B36" s="29"/>
      <c r="C36" s="29"/>
      <c r="D36" s="29"/>
    </row>
    <row r="37" spans="1:4">
      <c r="A37" s="12" t="s">
        <v>273</v>
      </c>
      <c r="B37" s="29"/>
      <c r="C37" s="29"/>
      <c r="D37" s="29"/>
    </row>
  </sheetData>
  <mergeCells count="12">
    <mergeCell ref="A27:D27"/>
    <mergeCell ref="A28:A29"/>
    <mergeCell ref="B28:B29"/>
    <mergeCell ref="C28:D28"/>
    <mergeCell ref="A1:D1"/>
    <mergeCell ref="A2:A3"/>
    <mergeCell ref="B2:B3"/>
    <mergeCell ref="C2:D2"/>
    <mergeCell ref="A15:D15"/>
    <mergeCell ref="A16:A17"/>
    <mergeCell ref="B16:B17"/>
    <mergeCell ref="C16:D16"/>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9BD44-B844-43F9-A702-12823DF0B4F5}">
  <dimension ref="A1:D20"/>
  <sheetViews>
    <sheetView topLeftCell="A12" workbookViewId="0">
      <selection activeCell="E28" sqref="E28"/>
    </sheetView>
  </sheetViews>
  <sheetFormatPr defaultRowHeight="14.45"/>
  <cols>
    <col min="1" max="1" width="36.7109375" customWidth="1"/>
    <col min="2" max="2" width="20.5703125" customWidth="1"/>
    <col min="3" max="3" width="18.28515625" customWidth="1"/>
    <col min="4" max="4" width="18" customWidth="1"/>
  </cols>
  <sheetData>
    <row r="1" spans="1:4" ht="48" customHeight="1">
      <c r="A1" s="148" t="s">
        <v>275</v>
      </c>
      <c r="B1" s="148"/>
      <c r="C1" s="148"/>
      <c r="D1" s="148"/>
    </row>
    <row r="2" spans="1:4" ht="16.149999999999999">
      <c r="A2" s="21" t="s">
        <v>264</v>
      </c>
      <c r="B2" s="21" t="s">
        <v>3</v>
      </c>
      <c r="C2" s="21" t="s">
        <v>159</v>
      </c>
      <c r="D2" s="21" t="s">
        <v>5</v>
      </c>
    </row>
    <row r="3" spans="1:4" ht="16.149999999999999">
      <c r="A3" s="70" t="s">
        <v>93</v>
      </c>
      <c r="B3" s="70">
        <v>16.5</v>
      </c>
      <c r="C3" s="70">
        <v>9.3000000000000007</v>
      </c>
      <c r="D3" s="70">
        <v>24.1</v>
      </c>
    </row>
    <row r="4" spans="1:4" ht="16.149999999999999">
      <c r="A4" s="21" t="s">
        <v>265</v>
      </c>
      <c r="B4" s="95">
        <v>26</v>
      </c>
      <c r="C4" s="21">
        <v>15.1</v>
      </c>
      <c r="D4" s="21">
        <v>36.9</v>
      </c>
    </row>
    <row r="5" spans="1:4" ht="16.149999999999999">
      <c r="A5" s="21" t="s">
        <v>266</v>
      </c>
      <c r="B5" s="21">
        <v>14.4</v>
      </c>
      <c r="C5" s="21">
        <v>8.1999999999999993</v>
      </c>
      <c r="D5" s="21">
        <v>20.9</v>
      </c>
    </row>
    <row r="6" spans="1:4" ht="16.149999999999999">
      <c r="A6" s="21" t="s">
        <v>267</v>
      </c>
      <c r="B6" s="21">
        <v>14.5</v>
      </c>
      <c r="C6" s="21">
        <v>7.4</v>
      </c>
      <c r="D6" s="95">
        <v>22</v>
      </c>
    </row>
    <row r="7" spans="1:4" ht="16.149999999999999">
      <c r="A7" s="21" t="s">
        <v>268</v>
      </c>
      <c r="B7" s="21">
        <v>20.399999999999999</v>
      </c>
      <c r="C7" s="21">
        <v>13.7</v>
      </c>
      <c r="D7" s="21">
        <v>27.4</v>
      </c>
    </row>
    <row r="8" spans="1:4" ht="16.149999999999999">
      <c r="A8" s="21" t="s">
        <v>269</v>
      </c>
      <c r="B8" s="21">
        <v>17.100000000000001</v>
      </c>
      <c r="C8" s="21">
        <v>8.8000000000000007</v>
      </c>
      <c r="D8" s="21">
        <v>25.6</v>
      </c>
    </row>
    <row r="9" spans="1:4" ht="16.149999999999999">
      <c r="A9" s="12" t="s">
        <v>276</v>
      </c>
      <c r="B9" s="17"/>
      <c r="C9" s="17"/>
      <c r="D9" s="17"/>
    </row>
    <row r="10" spans="1:4" ht="16.149999999999999">
      <c r="A10" s="17"/>
      <c r="B10" s="17"/>
      <c r="C10" s="17"/>
      <c r="D10" s="17"/>
    </row>
    <row r="11" spans="1:4" ht="16.149999999999999">
      <c r="A11" s="17"/>
      <c r="B11" s="17"/>
      <c r="C11" s="17"/>
      <c r="D11" s="17"/>
    </row>
    <row r="12" spans="1:4" ht="31.5" customHeight="1">
      <c r="A12" s="148" t="s">
        <v>277</v>
      </c>
      <c r="B12" s="148"/>
      <c r="C12" s="148"/>
      <c r="D12" s="148"/>
    </row>
    <row r="13" spans="1:4" ht="16.149999999999999">
      <c r="A13" s="21" t="s">
        <v>264</v>
      </c>
      <c r="B13" s="21" t="s">
        <v>3</v>
      </c>
      <c r="C13" s="21" t="s">
        <v>159</v>
      </c>
      <c r="D13" s="21" t="s">
        <v>5</v>
      </c>
    </row>
    <row r="14" spans="1:4" ht="16.149999999999999">
      <c r="A14" s="70" t="s">
        <v>93</v>
      </c>
      <c r="B14" s="70">
        <v>14.5</v>
      </c>
      <c r="C14" s="72">
        <v>8.1999999999999993</v>
      </c>
      <c r="D14" s="72">
        <v>21</v>
      </c>
    </row>
    <row r="15" spans="1:4" ht="16.149999999999999">
      <c r="A15" s="21" t="s">
        <v>265</v>
      </c>
      <c r="B15" s="21">
        <v>19.7</v>
      </c>
      <c r="C15" s="95">
        <v>11.3</v>
      </c>
      <c r="D15" s="95">
        <v>28</v>
      </c>
    </row>
    <row r="16" spans="1:4" ht="16.149999999999999">
      <c r="A16" s="21" t="s">
        <v>266</v>
      </c>
      <c r="B16" s="21">
        <v>12.6</v>
      </c>
      <c r="C16" s="95">
        <v>7</v>
      </c>
      <c r="D16" s="95">
        <v>18.600000000000001</v>
      </c>
    </row>
    <row r="17" spans="1:4" ht="16.149999999999999">
      <c r="A17" s="21" t="s">
        <v>267</v>
      </c>
      <c r="B17" s="21">
        <v>13.2</v>
      </c>
      <c r="C17" s="95">
        <v>7</v>
      </c>
      <c r="D17" s="95">
        <v>19.8</v>
      </c>
    </row>
    <row r="18" spans="1:4" ht="16.149999999999999">
      <c r="A18" s="21" t="s">
        <v>268</v>
      </c>
      <c r="B18" s="21">
        <v>18.100000000000001</v>
      </c>
      <c r="C18" s="95">
        <v>12.3</v>
      </c>
      <c r="D18" s="95">
        <v>24.2</v>
      </c>
    </row>
    <row r="19" spans="1:4" ht="16.149999999999999">
      <c r="A19" s="21" t="s">
        <v>269</v>
      </c>
      <c r="B19" s="21">
        <v>14.9</v>
      </c>
      <c r="C19" s="95">
        <v>7.7</v>
      </c>
      <c r="D19" s="95">
        <v>22.2</v>
      </c>
    </row>
    <row r="20" spans="1:4" ht="16.149999999999999">
      <c r="A20" s="12" t="s">
        <v>276</v>
      </c>
      <c r="B20" s="64"/>
      <c r="C20" s="64"/>
      <c r="D20" s="64"/>
    </row>
  </sheetData>
  <mergeCells count="2">
    <mergeCell ref="A1:D1"/>
    <mergeCell ref="A12:D12"/>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592F4-0A42-4306-9417-6FF36AD77A4F}">
  <dimension ref="A1:F53"/>
  <sheetViews>
    <sheetView topLeftCell="A35" workbookViewId="0">
      <selection activeCell="A20" sqref="A20:D20"/>
    </sheetView>
  </sheetViews>
  <sheetFormatPr defaultRowHeight="14.45"/>
  <cols>
    <col min="1" max="1" width="31.28515625" customWidth="1"/>
    <col min="2" max="4" width="16.42578125" customWidth="1"/>
  </cols>
  <sheetData>
    <row r="1" spans="1:6" ht="48.75" customHeight="1">
      <c r="A1" s="148" t="s">
        <v>278</v>
      </c>
      <c r="B1" s="148"/>
      <c r="C1" s="148"/>
      <c r="D1" s="148"/>
    </row>
    <row r="2" spans="1:6" ht="16.149999999999999">
      <c r="A2" s="149" t="s">
        <v>141</v>
      </c>
      <c r="B2" s="149" t="s">
        <v>3</v>
      </c>
      <c r="C2" s="151" t="s">
        <v>89</v>
      </c>
      <c r="D2" s="153"/>
    </row>
    <row r="3" spans="1:6" ht="16.149999999999999">
      <c r="A3" s="150"/>
      <c r="B3" s="150"/>
      <c r="C3" s="21" t="s">
        <v>159</v>
      </c>
      <c r="D3" s="21" t="s">
        <v>5</v>
      </c>
    </row>
    <row r="4" spans="1:6" ht="16.149999999999999">
      <c r="A4" s="70" t="s">
        <v>3</v>
      </c>
      <c r="B4" s="70">
        <v>15405</v>
      </c>
      <c r="C4" s="72">
        <v>28.666017526776997</v>
      </c>
      <c r="D4" s="72">
        <v>71.333982473222974</v>
      </c>
      <c r="E4" s="136"/>
      <c r="F4" s="136"/>
    </row>
    <row r="5" spans="1:6" ht="16.149999999999999">
      <c r="A5" s="21" t="s">
        <v>279</v>
      </c>
      <c r="B5" s="21">
        <v>122</v>
      </c>
      <c r="C5" s="95">
        <v>45.901639344262293</v>
      </c>
      <c r="D5" s="95">
        <v>54.098360655737707</v>
      </c>
      <c r="E5" s="136"/>
      <c r="F5" s="136"/>
    </row>
    <row r="6" spans="1:6" ht="16.149999999999999">
      <c r="A6" s="21" t="s">
        <v>280</v>
      </c>
      <c r="B6" s="21">
        <v>35</v>
      </c>
      <c r="C6" s="95">
        <v>42.857142857142854</v>
      </c>
      <c r="D6" s="95">
        <v>57.142857142857139</v>
      </c>
      <c r="E6" s="136"/>
      <c r="F6" s="136"/>
    </row>
    <row r="7" spans="1:6" ht="16.149999999999999">
      <c r="A7" s="21" t="s">
        <v>281</v>
      </c>
      <c r="B7" s="21">
        <v>346</v>
      </c>
      <c r="C7" s="95">
        <v>29.76878612716763</v>
      </c>
      <c r="D7" s="95">
        <v>70.23121387283237</v>
      </c>
      <c r="E7" s="136"/>
      <c r="F7" s="136"/>
    </row>
    <row r="8" spans="1:6" ht="16.149999999999999">
      <c r="A8" s="21" t="s">
        <v>142</v>
      </c>
      <c r="B8" s="21">
        <v>1593</v>
      </c>
      <c r="C8" s="95">
        <v>19.962335216572505</v>
      </c>
      <c r="D8" s="95">
        <v>80.037664783427502</v>
      </c>
      <c r="E8" s="136"/>
      <c r="F8" s="136"/>
    </row>
    <row r="9" spans="1:6" ht="16.149999999999999">
      <c r="A9" s="21" t="s">
        <v>143</v>
      </c>
      <c r="B9" s="21">
        <v>2554</v>
      </c>
      <c r="C9" s="95">
        <v>18.754894283476901</v>
      </c>
      <c r="D9" s="95">
        <v>81.245105716523099</v>
      </c>
      <c r="E9" s="136"/>
      <c r="F9" s="136"/>
    </row>
    <row r="10" spans="1:6" ht="16.149999999999999">
      <c r="A10" s="21" t="s">
        <v>282</v>
      </c>
      <c r="B10" s="21">
        <v>2324</v>
      </c>
      <c r="C10" s="95">
        <v>25.25817555938038</v>
      </c>
      <c r="D10" s="95">
        <v>74.741824440619624</v>
      </c>
      <c r="E10" s="136"/>
      <c r="F10" s="136"/>
    </row>
    <row r="11" spans="1:6" ht="16.149999999999999">
      <c r="A11" s="21" t="s">
        <v>128</v>
      </c>
      <c r="B11" s="21">
        <v>2170</v>
      </c>
      <c r="C11" s="95">
        <v>28.156682027649772</v>
      </c>
      <c r="D11" s="95">
        <v>71.843317972350235</v>
      </c>
      <c r="E11" s="136"/>
      <c r="F11" s="136"/>
    </row>
    <row r="12" spans="1:6" ht="16.149999999999999">
      <c r="A12" s="21" t="s">
        <v>129</v>
      </c>
      <c r="B12" s="21">
        <v>3382</v>
      </c>
      <c r="C12" s="95">
        <v>34.358367829686578</v>
      </c>
      <c r="D12" s="95">
        <v>65.641632170313429</v>
      </c>
      <c r="E12" s="136"/>
      <c r="F12" s="136"/>
    </row>
    <row r="13" spans="1:6" ht="16.149999999999999">
      <c r="A13" s="21" t="s">
        <v>144</v>
      </c>
      <c r="B13" s="21">
        <v>1985</v>
      </c>
      <c r="C13" s="95">
        <v>36.272040302267001</v>
      </c>
      <c r="D13" s="95">
        <v>63.727959697732992</v>
      </c>
      <c r="E13" s="136"/>
      <c r="F13" s="136"/>
    </row>
    <row r="14" spans="1:6" ht="16.149999999999999">
      <c r="A14" s="21" t="s">
        <v>283</v>
      </c>
      <c r="B14" s="21">
        <v>894</v>
      </c>
      <c r="C14" s="95">
        <v>40.827740492170022</v>
      </c>
      <c r="D14" s="95">
        <v>59.172259507829985</v>
      </c>
      <c r="E14" s="136"/>
      <c r="F14" s="136"/>
    </row>
    <row r="15" spans="1:6">
      <c r="A15" s="12" t="s">
        <v>276</v>
      </c>
      <c r="B15" s="29"/>
      <c r="C15" s="29"/>
      <c r="D15" s="29"/>
    </row>
    <row r="16" spans="1:6">
      <c r="A16" s="12" t="s">
        <v>284</v>
      </c>
      <c r="B16" s="29"/>
      <c r="C16" s="29"/>
      <c r="D16" s="29"/>
    </row>
    <row r="17" spans="1:6">
      <c r="A17" s="2" t="s">
        <v>285</v>
      </c>
      <c r="B17" s="28"/>
      <c r="C17" s="28"/>
      <c r="D17" s="28"/>
    </row>
    <row r="18" spans="1:6">
      <c r="A18" s="28"/>
      <c r="B18" s="28"/>
      <c r="C18" s="28"/>
      <c r="D18" s="28"/>
    </row>
    <row r="19" spans="1:6">
      <c r="A19" s="28"/>
      <c r="B19" s="28"/>
      <c r="C19" s="28"/>
      <c r="D19" s="28"/>
    </row>
    <row r="20" spans="1:6" ht="47.25" customHeight="1">
      <c r="A20" s="148" t="s">
        <v>286</v>
      </c>
      <c r="B20" s="148"/>
      <c r="C20" s="148"/>
      <c r="D20" s="148"/>
    </row>
    <row r="21" spans="1:6" ht="16.149999999999999">
      <c r="A21" s="149" t="s">
        <v>141</v>
      </c>
      <c r="B21" s="149" t="s">
        <v>3</v>
      </c>
      <c r="C21" s="151" t="s">
        <v>89</v>
      </c>
      <c r="D21" s="153"/>
    </row>
    <row r="22" spans="1:6" ht="16.149999999999999">
      <c r="A22" s="150"/>
      <c r="B22" s="150"/>
      <c r="C22" s="21" t="s">
        <v>159</v>
      </c>
      <c r="D22" s="21" t="s">
        <v>5</v>
      </c>
    </row>
    <row r="23" spans="1:6" ht="16.149999999999999">
      <c r="A23" s="70" t="s">
        <v>3</v>
      </c>
      <c r="B23" s="70">
        <v>35245</v>
      </c>
      <c r="C23" s="72">
        <v>28.665058873599094</v>
      </c>
      <c r="D23" s="72">
        <v>71.298056461909482</v>
      </c>
      <c r="E23" s="136"/>
      <c r="F23" s="136"/>
    </row>
    <row r="24" spans="1:6" ht="16.149999999999999">
      <c r="A24" s="21" t="s">
        <v>279</v>
      </c>
      <c r="B24" s="21">
        <v>182</v>
      </c>
      <c r="C24" s="95">
        <v>41.758241758241759</v>
      </c>
      <c r="D24" s="95">
        <v>58.241758241758248</v>
      </c>
      <c r="E24" s="136"/>
      <c r="F24" s="136"/>
    </row>
    <row r="25" spans="1:6" ht="16.149999999999999">
      <c r="A25" s="21" t="s">
        <v>280</v>
      </c>
      <c r="B25" s="21">
        <v>84</v>
      </c>
      <c r="C25" s="95">
        <v>59.523809523809526</v>
      </c>
      <c r="D25" s="95">
        <v>40.476190476190474</v>
      </c>
      <c r="E25" s="136"/>
      <c r="F25" s="136"/>
    </row>
    <row r="26" spans="1:6" ht="16.149999999999999">
      <c r="A26" s="21" t="s">
        <v>281</v>
      </c>
      <c r="B26" s="21">
        <v>778</v>
      </c>
      <c r="C26" s="95">
        <v>28.920308483290491</v>
      </c>
      <c r="D26" s="95">
        <v>71.079691516709502</v>
      </c>
      <c r="E26" s="136"/>
      <c r="F26" s="136"/>
    </row>
    <row r="27" spans="1:6" ht="16.149999999999999">
      <c r="A27" s="21" t="s">
        <v>142</v>
      </c>
      <c r="B27" s="21">
        <v>3594</v>
      </c>
      <c r="C27" s="95">
        <v>20.283806343906509</v>
      </c>
      <c r="D27" s="95">
        <v>79.716193656093495</v>
      </c>
      <c r="E27" s="136"/>
      <c r="F27" s="136"/>
    </row>
    <row r="28" spans="1:6" ht="16.149999999999999">
      <c r="A28" s="21" t="s">
        <v>143</v>
      </c>
      <c r="B28" s="21">
        <v>5722</v>
      </c>
      <c r="C28" s="95">
        <v>20.272631946871723</v>
      </c>
      <c r="D28" s="95">
        <v>79.727368053128274</v>
      </c>
      <c r="E28" s="136"/>
      <c r="F28" s="136"/>
    </row>
    <row r="29" spans="1:6" ht="16.149999999999999">
      <c r="A29" s="21" t="s">
        <v>282</v>
      </c>
      <c r="B29" s="21">
        <v>5153</v>
      </c>
      <c r="C29" s="95">
        <v>23.326217737240444</v>
      </c>
      <c r="D29" s="95">
        <v>76.673782262759559</v>
      </c>
      <c r="E29" s="136"/>
      <c r="F29" s="136"/>
    </row>
    <row r="30" spans="1:6" ht="16.149999999999999">
      <c r="A30" s="21" t="s">
        <v>128</v>
      </c>
      <c r="B30" s="21">
        <v>4849</v>
      </c>
      <c r="C30" s="95">
        <v>29.366879769024539</v>
      </c>
      <c r="D30" s="95">
        <v>70.63312023097545</v>
      </c>
      <c r="E30" s="136"/>
      <c r="F30" s="136"/>
    </row>
    <row r="31" spans="1:6" ht="16.149999999999999">
      <c r="A31" s="21" t="s">
        <v>129</v>
      </c>
      <c r="B31" s="21">
        <v>7927</v>
      </c>
      <c r="C31" s="95">
        <v>34.704175602371642</v>
      </c>
      <c r="D31" s="95">
        <v>65.295824397628351</v>
      </c>
      <c r="E31" s="136"/>
      <c r="F31" s="136"/>
    </row>
    <row r="32" spans="1:6" ht="16.149999999999999">
      <c r="A32" s="21" t="s">
        <v>144</v>
      </c>
      <c r="B32" s="21">
        <v>4505</v>
      </c>
      <c r="C32" s="95">
        <v>35.294117647058826</v>
      </c>
      <c r="D32" s="95">
        <v>64.705882352941174</v>
      </c>
      <c r="E32" s="136"/>
      <c r="F32" s="136"/>
    </row>
    <row r="33" spans="1:6" ht="16.149999999999999">
      <c r="A33" s="21" t="s">
        <v>283</v>
      </c>
      <c r="B33" s="21">
        <v>2438</v>
      </c>
      <c r="C33" s="95">
        <v>36.751435602953244</v>
      </c>
      <c r="D33" s="95">
        <v>63.248564397046756</v>
      </c>
      <c r="E33" s="136"/>
      <c r="F33" s="136"/>
    </row>
    <row r="34" spans="1:6">
      <c r="A34" s="12" t="s">
        <v>276</v>
      </c>
      <c r="B34" s="29"/>
      <c r="C34" s="29"/>
      <c r="D34" s="29"/>
    </row>
    <row r="35" spans="1:6">
      <c r="A35" s="12" t="s">
        <v>287</v>
      </c>
      <c r="B35" s="29"/>
      <c r="C35" s="29"/>
      <c r="D35" s="29"/>
    </row>
    <row r="36" spans="1:6">
      <c r="A36" s="28"/>
      <c r="B36" s="28"/>
      <c r="C36" s="28"/>
      <c r="D36" s="28"/>
    </row>
    <row r="37" spans="1:6">
      <c r="A37" s="28"/>
      <c r="B37" s="28"/>
      <c r="C37" s="28"/>
      <c r="D37" s="28"/>
    </row>
    <row r="38" spans="1:6" ht="45" customHeight="1">
      <c r="A38" s="148" t="s">
        <v>288</v>
      </c>
      <c r="B38" s="148"/>
      <c r="C38" s="148"/>
      <c r="D38" s="148"/>
    </row>
    <row r="39" spans="1:6" ht="16.149999999999999">
      <c r="A39" s="149" t="s">
        <v>141</v>
      </c>
      <c r="B39" s="149" t="s">
        <v>3</v>
      </c>
      <c r="C39" s="151" t="s">
        <v>89</v>
      </c>
      <c r="D39" s="153"/>
    </row>
    <row r="40" spans="1:6" ht="16.149999999999999">
      <c r="A40" s="150"/>
      <c r="B40" s="150"/>
      <c r="C40" s="21" t="s">
        <v>159</v>
      </c>
      <c r="D40" s="21" t="s">
        <v>5</v>
      </c>
    </row>
    <row r="41" spans="1:6" ht="16.149999999999999">
      <c r="A41" s="70" t="s">
        <v>3</v>
      </c>
      <c r="B41" s="70">
        <v>30638</v>
      </c>
      <c r="C41" s="72">
        <v>28.928128467915659</v>
      </c>
      <c r="D41" s="72">
        <v>71.052288008355632</v>
      </c>
      <c r="E41" s="136"/>
      <c r="F41" s="136"/>
    </row>
    <row r="42" spans="1:6" ht="16.149999999999999">
      <c r="A42" s="21" t="s">
        <v>279</v>
      </c>
      <c r="B42" s="21">
        <v>182</v>
      </c>
      <c r="C42" s="95">
        <v>58.241758241758248</v>
      </c>
      <c r="D42" s="95">
        <v>41.758241758241759</v>
      </c>
      <c r="E42" s="136"/>
      <c r="F42" s="136"/>
    </row>
    <row r="43" spans="1:6" ht="16.149999999999999">
      <c r="A43" s="21" t="s">
        <v>280</v>
      </c>
      <c r="B43" s="21">
        <v>56</v>
      </c>
      <c r="C43" s="95">
        <v>44.642857142857146</v>
      </c>
      <c r="D43" s="95">
        <v>55.357142857142861</v>
      </c>
      <c r="E43" s="136"/>
      <c r="F43" s="136"/>
    </row>
    <row r="44" spans="1:6" ht="16.149999999999999">
      <c r="A44" s="21" t="s">
        <v>281</v>
      </c>
      <c r="B44" s="21">
        <v>642</v>
      </c>
      <c r="C44" s="95">
        <v>32.866043613707163</v>
      </c>
      <c r="D44" s="95">
        <v>67.133956386292837</v>
      </c>
      <c r="E44" s="136"/>
      <c r="F44" s="136"/>
    </row>
    <row r="45" spans="1:6" ht="16.149999999999999">
      <c r="A45" s="21" t="s">
        <v>142</v>
      </c>
      <c r="B45" s="21">
        <v>3082</v>
      </c>
      <c r="C45" s="95">
        <v>19.240752757949384</v>
      </c>
      <c r="D45" s="95">
        <v>80.75924724205062</v>
      </c>
      <c r="E45" s="136"/>
      <c r="F45" s="136"/>
    </row>
    <row r="46" spans="1:6" ht="16.149999999999999">
      <c r="A46" s="21" t="s">
        <v>143</v>
      </c>
      <c r="B46" s="21">
        <v>4765</v>
      </c>
      <c r="C46" s="95">
        <v>20.524658971668416</v>
      </c>
      <c r="D46" s="95">
        <v>79.454354669464848</v>
      </c>
      <c r="E46" s="136"/>
      <c r="F46" s="136"/>
    </row>
    <row r="47" spans="1:6" ht="16.149999999999999">
      <c r="A47" s="21" t="s">
        <v>282</v>
      </c>
      <c r="B47" s="21">
        <v>4599</v>
      </c>
      <c r="C47" s="95">
        <v>24.57055881713416</v>
      </c>
      <c r="D47" s="95">
        <v>75.385953468145246</v>
      </c>
      <c r="E47" s="136"/>
      <c r="F47" s="136"/>
    </row>
    <row r="48" spans="1:6" ht="16.149999999999999">
      <c r="A48" s="21" t="s">
        <v>128</v>
      </c>
      <c r="B48" s="21">
        <v>4300</v>
      </c>
      <c r="C48" s="95">
        <v>29.860465116279073</v>
      </c>
      <c r="D48" s="95">
        <v>70.139534883720927</v>
      </c>
      <c r="E48" s="136"/>
      <c r="F48" s="136"/>
    </row>
    <row r="49" spans="1:6" ht="16.149999999999999">
      <c r="A49" s="21" t="s">
        <v>129</v>
      </c>
      <c r="B49" s="21">
        <v>6774</v>
      </c>
      <c r="C49" s="95">
        <v>33.702391496899914</v>
      </c>
      <c r="D49" s="95">
        <v>66.282846176557427</v>
      </c>
      <c r="E49" s="136"/>
      <c r="F49" s="136"/>
    </row>
    <row r="50" spans="1:6" ht="16.149999999999999">
      <c r="A50" s="21" t="s">
        <v>144</v>
      </c>
      <c r="B50" s="21">
        <v>4174</v>
      </c>
      <c r="C50" s="95">
        <v>35.194058457115482</v>
      </c>
      <c r="D50" s="95">
        <v>64.78198370867274</v>
      </c>
      <c r="E50" s="136"/>
      <c r="F50" s="136"/>
    </row>
    <row r="51" spans="1:6" ht="16.149999999999999">
      <c r="A51" s="21" t="s">
        <v>283</v>
      </c>
      <c r="B51" s="21">
        <v>2064</v>
      </c>
      <c r="C51" s="95">
        <v>37.984496124031011</v>
      </c>
      <c r="D51" s="95">
        <v>61.967054263565892</v>
      </c>
      <c r="E51" s="136"/>
      <c r="F51" s="136"/>
    </row>
    <row r="52" spans="1:6">
      <c r="A52" s="12" t="s">
        <v>276</v>
      </c>
      <c r="B52" s="29"/>
      <c r="C52" s="29"/>
      <c r="D52" s="29"/>
    </row>
    <row r="53" spans="1:6">
      <c r="A53" s="12" t="s">
        <v>287</v>
      </c>
      <c r="B53" s="29"/>
      <c r="C53" s="29"/>
      <c r="D53" s="29"/>
    </row>
  </sheetData>
  <mergeCells count="12">
    <mergeCell ref="A38:D38"/>
    <mergeCell ref="A39:A40"/>
    <mergeCell ref="B39:B40"/>
    <mergeCell ref="C39:D39"/>
    <mergeCell ref="A1:D1"/>
    <mergeCell ref="A2:A3"/>
    <mergeCell ref="B2:B3"/>
    <mergeCell ref="C2:D2"/>
    <mergeCell ref="A20:D20"/>
    <mergeCell ref="A21:A22"/>
    <mergeCell ref="B21:B22"/>
    <mergeCell ref="C21:D2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A2B41-926E-4FB2-95BD-8405A23B046A}">
  <dimension ref="A1:D32"/>
  <sheetViews>
    <sheetView workbookViewId="0">
      <selection activeCell="G4" sqref="G4"/>
    </sheetView>
  </sheetViews>
  <sheetFormatPr defaultRowHeight="14.45"/>
  <cols>
    <col min="1" max="1" width="27.5703125" customWidth="1"/>
    <col min="2" max="2" width="15.7109375" customWidth="1"/>
    <col min="3" max="4" width="18.28515625" customWidth="1"/>
  </cols>
  <sheetData>
    <row r="1" spans="1:4" ht="48" customHeight="1">
      <c r="A1" s="148" t="s">
        <v>289</v>
      </c>
      <c r="B1" s="148"/>
      <c r="C1" s="148"/>
      <c r="D1" s="148"/>
    </row>
    <row r="2" spans="1:4" ht="16.149999999999999">
      <c r="A2" s="21" t="s">
        <v>141</v>
      </c>
      <c r="B2" s="21" t="s">
        <v>3</v>
      </c>
      <c r="C2" s="21" t="s">
        <v>159</v>
      </c>
      <c r="D2" s="21" t="s">
        <v>5</v>
      </c>
    </row>
    <row r="3" spans="1:4" ht="16.149999999999999">
      <c r="A3" s="70" t="s">
        <v>3</v>
      </c>
      <c r="B3" s="72">
        <v>16.522778034309674</v>
      </c>
      <c r="C3" s="72">
        <v>9.2649147152816429</v>
      </c>
      <c r="D3" s="72">
        <v>24.100465933070733</v>
      </c>
    </row>
    <row r="4" spans="1:4" ht="16.149999999999999">
      <c r="A4" s="21" t="s">
        <v>279</v>
      </c>
      <c r="B4" s="95">
        <v>1.2582225695067653</v>
      </c>
      <c r="C4" s="95">
        <v>1.0584984753443671</v>
      </c>
      <c r="D4" s="95">
        <v>1.408956363425141</v>
      </c>
    </row>
    <row r="5" spans="1:4" ht="16.149999999999999">
      <c r="A5" s="21" t="s">
        <v>280</v>
      </c>
      <c r="B5" s="95">
        <v>0.35883743335716045</v>
      </c>
      <c r="C5" s="95">
        <v>0.43705525803261674</v>
      </c>
      <c r="D5" s="95">
        <v>0.28407362921105733</v>
      </c>
    </row>
    <row r="6" spans="1:4" ht="16.149999999999999">
      <c r="A6" s="21" t="s">
        <v>281</v>
      </c>
      <c r="B6" s="95">
        <v>3.6305141404564361</v>
      </c>
      <c r="C6" s="95">
        <v>2.1393848194197571</v>
      </c>
      <c r="D6" s="95">
        <v>5.0548566203173797</v>
      </c>
    </row>
    <row r="7" spans="1:4" ht="16.149999999999999">
      <c r="A7" s="21" t="s">
        <v>142</v>
      </c>
      <c r="B7" s="95">
        <v>21.081272291129793</v>
      </c>
      <c r="C7" s="95">
        <v>8.6549917278937087</v>
      </c>
      <c r="D7" s="95">
        <v>33.179272647806712</v>
      </c>
    </row>
    <row r="8" spans="1:4" ht="16.149999999999999">
      <c r="A8" s="21" t="s">
        <v>143</v>
      </c>
      <c r="B8" s="95">
        <v>33.654262734155779</v>
      </c>
      <c r="C8" s="95">
        <v>13.642500623321148</v>
      </c>
      <c r="D8" s="95">
        <v>53.617740067495824</v>
      </c>
    </row>
    <row r="9" spans="1:4" ht="16.149999999999999">
      <c r="A9" s="21" t="s">
        <v>282</v>
      </c>
      <c r="B9" s="95">
        <v>30.077652164382947</v>
      </c>
      <c r="C9" s="95">
        <v>13.927944555193362</v>
      </c>
      <c r="D9" s="95">
        <v>46.452219113389269</v>
      </c>
    </row>
    <row r="10" spans="1:4" ht="16.149999999999999">
      <c r="A10" s="21" t="s">
        <v>128</v>
      </c>
      <c r="B10" s="95">
        <v>28.317440080057359</v>
      </c>
      <c r="C10" s="95">
        <v>16.337829601944385</v>
      </c>
      <c r="D10" s="95">
        <v>40.736201280841314</v>
      </c>
    </row>
    <row r="11" spans="1:4" ht="16.149999999999999">
      <c r="A11" s="21" t="s">
        <v>129</v>
      </c>
      <c r="B11" s="95">
        <v>26.561859975989822</v>
      </c>
      <c r="C11" s="95">
        <v>17.856301366075208</v>
      </c>
      <c r="D11" s="95">
        <v>35.823760662949972</v>
      </c>
    </row>
    <row r="12" spans="1:4" ht="16.149999999999999">
      <c r="A12" s="21" t="s">
        <v>144</v>
      </c>
      <c r="B12" s="95">
        <v>18.588848506455136</v>
      </c>
      <c r="C12" s="95">
        <v>12.508535698888863</v>
      </c>
      <c r="D12" s="95">
        <v>25.295826665879879</v>
      </c>
    </row>
    <row r="13" spans="1:4" ht="16.149999999999999">
      <c r="A13" s="21" t="s">
        <v>283</v>
      </c>
      <c r="B13" s="95">
        <v>7.78162053364745</v>
      </c>
      <c r="C13" s="95">
        <v>5.1144179780924821</v>
      </c>
      <c r="D13" s="95">
        <v>11.164904260221915</v>
      </c>
    </row>
    <row r="14" spans="1:4">
      <c r="A14" s="12" t="s">
        <v>290</v>
      </c>
      <c r="B14" s="28"/>
      <c r="C14" s="28"/>
      <c r="D14" s="28"/>
    </row>
    <row r="15" spans="1:4">
      <c r="A15" s="12" t="s">
        <v>287</v>
      </c>
      <c r="B15" s="28"/>
      <c r="C15" s="28"/>
      <c r="D15" s="28"/>
    </row>
    <row r="16" spans="1:4">
      <c r="A16" s="28"/>
      <c r="B16" s="28"/>
      <c r="C16" s="28"/>
      <c r="D16" s="28"/>
    </row>
    <row r="17" spans="1:4">
      <c r="A17" s="28"/>
      <c r="B17" s="28"/>
      <c r="C17" s="28"/>
      <c r="D17" s="28"/>
    </row>
    <row r="18" spans="1:4" ht="48" customHeight="1">
      <c r="A18" s="148" t="s">
        <v>291</v>
      </c>
      <c r="B18" s="148"/>
      <c r="C18" s="148"/>
      <c r="D18" s="148"/>
    </row>
    <row r="19" spans="1:4" ht="16.149999999999999">
      <c r="A19" s="21" t="s">
        <v>141</v>
      </c>
      <c r="B19" s="21" t="s">
        <v>3</v>
      </c>
      <c r="C19" s="21" t="s">
        <v>159</v>
      </c>
      <c r="D19" s="21" t="s">
        <v>5</v>
      </c>
    </row>
    <row r="20" spans="1:4" ht="16.149999999999999">
      <c r="A20" s="70" t="s">
        <v>3</v>
      </c>
      <c r="B20" s="72">
        <v>14.468560306751991</v>
      </c>
      <c r="C20" s="72">
        <v>8.1891929577597402</v>
      </c>
      <c r="D20" s="72">
        <v>21.02722490019071</v>
      </c>
    </row>
    <row r="21" spans="1:4" ht="16.149999999999999">
      <c r="A21" s="21" t="s">
        <v>279</v>
      </c>
      <c r="B21" s="95">
        <v>1.235547572620836</v>
      </c>
      <c r="C21" s="95">
        <v>1.4735480061088295</v>
      </c>
      <c r="D21" s="95">
        <v>1.0083869934530476</v>
      </c>
    </row>
    <row r="22" spans="1:4" ht="16.149999999999999">
      <c r="A22" s="21" t="s">
        <v>280</v>
      </c>
      <c r="B22" s="95">
        <v>0.23904360701777391</v>
      </c>
      <c r="C22" s="95">
        <v>0.21833517681000952</v>
      </c>
      <c r="D22" s="95">
        <v>0.25884232519563677</v>
      </c>
    </row>
    <row r="23" spans="1:4" ht="16.149999999999999">
      <c r="A23" s="21" t="s">
        <v>281</v>
      </c>
      <c r="B23" s="95">
        <v>2.9422596664229141</v>
      </c>
      <c r="C23" s="95">
        <v>1.9721413997343684</v>
      </c>
      <c r="D23" s="95">
        <v>3.8755737602615032</v>
      </c>
    </row>
    <row r="24" spans="1:4" ht="16.149999999999999">
      <c r="A24" s="21" t="s">
        <v>142</v>
      </c>
      <c r="B24" s="95">
        <v>17.884015717044001</v>
      </c>
      <c r="C24" s="95">
        <v>6.9598316777032228</v>
      </c>
      <c r="D24" s="95">
        <v>28.566690137490827</v>
      </c>
    </row>
    <row r="25" spans="1:4" ht="16.149999999999999">
      <c r="A25" s="21" t="s">
        <v>143</v>
      </c>
      <c r="B25" s="95">
        <v>28.052735138732402</v>
      </c>
      <c r="C25" s="95">
        <v>11.503890149846992</v>
      </c>
      <c r="D25" s="95">
        <v>44.623104490432667</v>
      </c>
    </row>
    <row r="26" spans="1:4" ht="16.149999999999999">
      <c r="A26" s="21" t="s">
        <v>282</v>
      </c>
      <c r="B26" s="95">
        <v>26.729955265249036</v>
      </c>
      <c r="C26" s="95">
        <v>13.029733621509529</v>
      </c>
      <c r="D26" s="95">
        <v>40.630760028426295</v>
      </c>
    </row>
    <row r="27" spans="1:4" ht="16.149999999999999">
      <c r="A27" s="21" t="s">
        <v>128</v>
      </c>
      <c r="B27" s="95">
        <v>25.254683202023664</v>
      </c>
      <c r="C27" s="95">
        <v>14.794119775221555</v>
      </c>
      <c r="D27" s="95">
        <v>36.13091995719396</v>
      </c>
    </row>
    <row r="28" spans="1:4" ht="16.149999999999999">
      <c r="A28" s="21" t="s">
        <v>129</v>
      </c>
      <c r="B28" s="95">
        <v>23.154637910889715</v>
      </c>
      <c r="C28" s="95">
        <v>15.114978109102335</v>
      </c>
      <c r="D28" s="95">
        <v>31.728634668797927</v>
      </c>
    </row>
    <row r="29" spans="1:4" ht="16.149999999999999">
      <c r="A29" s="21" t="s">
        <v>144</v>
      </c>
      <c r="B29" s="95">
        <v>17.482663200179299</v>
      </c>
      <c r="C29" s="95">
        <v>11.725760562044679</v>
      </c>
      <c r="D29" s="95">
        <v>23.829858336603625</v>
      </c>
    </row>
    <row r="30" spans="1:4" ht="16.149999999999999">
      <c r="A30" s="21" t="s">
        <v>283</v>
      </c>
      <c r="B30" s="95">
        <v>6.8350986421632793</v>
      </c>
      <c r="C30" s="95">
        <v>4.6446647790211868</v>
      </c>
      <c r="D30" s="95">
        <v>9.6039082425035627</v>
      </c>
    </row>
    <row r="31" spans="1:4">
      <c r="A31" s="12" t="s">
        <v>290</v>
      </c>
      <c r="B31" s="28"/>
      <c r="C31" s="28"/>
      <c r="D31" s="28"/>
    </row>
    <row r="32" spans="1:4">
      <c r="A32" s="12" t="s">
        <v>287</v>
      </c>
      <c r="B32" s="28"/>
      <c r="C32" s="28"/>
      <c r="D32" s="28"/>
    </row>
  </sheetData>
  <mergeCells count="2">
    <mergeCell ref="A1:D1"/>
    <mergeCell ref="A18:D1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4931C-5AC0-4449-B817-D204F7F449A2}">
  <dimension ref="A1:G47"/>
  <sheetViews>
    <sheetView workbookViewId="0">
      <selection activeCell="I10" sqref="I10"/>
    </sheetView>
  </sheetViews>
  <sheetFormatPr defaultRowHeight="14.45"/>
  <cols>
    <col min="1" max="1" width="46.140625" customWidth="1"/>
    <col min="2" max="2" width="9.5703125" bestFit="1" customWidth="1"/>
    <col min="3" max="3" width="18.7109375" customWidth="1"/>
    <col min="4" max="4" width="18.28515625" customWidth="1"/>
  </cols>
  <sheetData>
    <row r="1" spans="1:7" ht="47.25" customHeight="1">
      <c r="A1" s="148" t="s">
        <v>292</v>
      </c>
      <c r="B1" s="148"/>
      <c r="C1" s="148"/>
      <c r="D1" s="148"/>
      <c r="G1" s="146"/>
    </row>
    <row r="2" spans="1:7" ht="16.149999999999999">
      <c r="A2" s="149" t="s">
        <v>293</v>
      </c>
      <c r="B2" s="149" t="s">
        <v>3</v>
      </c>
      <c r="C2" s="151" t="s">
        <v>89</v>
      </c>
      <c r="D2" s="153"/>
    </row>
    <row r="3" spans="1:7" ht="16.149999999999999">
      <c r="A3" s="150"/>
      <c r="B3" s="150"/>
      <c r="C3" s="21" t="s">
        <v>159</v>
      </c>
      <c r="D3" s="21" t="s">
        <v>5</v>
      </c>
    </row>
    <row r="4" spans="1:7" ht="16.149999999999999">
      <c r="A4" s="73" t="s">
        <v>294</v>
      </c>
      <c r="B4" s="70">
        <v>4660</v>
      </c>
      <c r="C4" s="72">
        <v>27.553648068669528</v>
      </c>
      <c r="D4" s="72">
        <v>72.446351931330483</v>
      </c>
    </row>
    <row r="5" spans="1:7" ht="16.149999999999999">
      <c r="A5" s="21" t="s">
        <v>295</v>
      </c>
      <c r="B5" s="21">
        <v>2777</v>
      </c>
      <c r="C5" s="95">
        <v>46.236946344976595</v>
      </c>
      <c r="D5" s="95">
        <v>53.763053655023405</v>
      </c>
    </row>
    <row r="6" spans="1:7" ht="16.149999999999999">
      <c r="A6" s="21" t="s">
        <v>296</v>
      </c>
      <c r="B6" s="21">
        <v>1533</v>
      </c>
      <c r="C6" s="95">
        <v>0</v>
      </c>
      <c r="D6" s="95">
        <v>100</v>
      </c>
    </row>
    <row r="7" spans="1:7" ht="16.149999999999999">
      <c r="A7" s="21" t="s">
        <v>297</v>
      </c>
      <c r="B7" s="21">
        <v>350</v>
      </c>
      <c r="C7" s="95">
        <v>0</v>
      </c>
      <c r="D7" s="95">
        <v>100</v>
      </c>
    </row>
    <row r="8" spans="1:7" ht="16.149999999999999">
      <c r="A8" s="73" t="s">
        <v>298</v>
      </c>
      <c r="B8" s="70">
        <v>194</v>
      </c>
      <c r="C8" s="72">
        <v>23.711340206185564</v>
      </c>
      <c r="D8" s="72">
        <v>76.288659793814432</v>
      </c>
    </row>
    <row r="9" spans="1:7" ht="16.149999999999999">
      <c r="A9" s="21" t="s">
        <v>299</v>
      </c>
      <c r="B9" s="21">
        <v>131</v>
      </c>
      <c r="C9" s="95">
        <v>23.664122137404579</v>
      </c>
      <c r="D9" s="95">
        <v>76.335877862595424</v>
      </c>
    </row>
    <row r="10" spans="1:7" ht="16.149999999999999">
      <c r="A10" s="21" t="s">
        <v>300</v>
      </c>
      <c r="B10" s="21">
        <v>1</v>
      </c>
      <c r="C10" s="95">
        <v>100</v>
      </c>
      <c r="D10" s="95">
        <v>0</v>
      </c>
    </row>
    <row r="11" spans="1:7" ht="16.149999999999999">
      <c r="A11" s="21" t="s">
        <v>301</v>
      </c>
      <c r="B11" s="21">
        <v>1</v>
      </c>
      <c r="C11" s="95">
        <v>0</v>
      </c>
      <c r="D11" s="95">
        <v>100</v>
      </c>
    </row>
    <row r="12" spans="1:7" ht="16.149999999999999">
      <c r="A12" s="21" t="s">
        <v>302</v>
      </c>
      <c r="B12" s="21">
        <v>61</v>
      </c>
      <c r="C12" s="95">
        <v>22.950819672131146</v>
      </c>
      <c r="D12" s="95">
        <v>77.049180327868854</v>
      </c>
    </row>
    <row r="13" spans="1:7">
      <c r="A13" s="12" t="s">
        <v>276</v>
      </c>
      <c r="B13" s="29"/>
      <c r="C13" s="29"/>
      <c r="D13" s="29"/>
    </row>
    <row r="14" spans="1:7">
      <c r="A14" s="12" t="s">
        <v>303</v>
      </c>
      <c r="B14" s="29"/>
      <c r="C14" s="29"/>
      <c r="D14" s="29"/>
    </row>
    <row r="15" spans="1:7">
      <c r="A15" s="35" t="s">
        <v>304</v>
      </c>
      <c r="B15" s="28"/>
      <c r="C15" s="28"/>
      <c r="D15" s="28"/>
    </row>
    <row r="16" spans="1:7">
      <c r="A16" s="28"/>
      <c r="B16" s="28"/>
      <c r="C16" s="28"/>
      <c r="D16" s="28"/>
    </row>
    <row r="17" spans="1:4">
      <c r="A17" s="28"/>
      <c r="B17" s="28"/>
      <c r="C17" s="28"/>
      <c r="D17" s="28"/>
    </row>
    <row r="18" spans="1:4" ht="45" customHeight="1">
      <c r="A18" s="210" t="s">
        <v>305</v>
      </c>
      <c r="B18" s="148"/>
      <c r="C18" s="148"/>
      <c r="D18" s="148"/>
    </row>
    <row r="19" spans="1:4" ht="16.149999999999999">
      <c r="A19" s="149" t="s">
        <v>293</v>
      </c>
      <c r="B19" s="149" t="s">
        <v>3</v>
      </c>
      <c r="C19" s="151" t="s">
        <v>89</v>
      </c>
      <c r="D19" s="153"/>
    </row>
    <row r="20" spans="1:4" ht="16.149999999999999">
      <c r="A20" s="150"/>
      <c r="B20" s="150"/>
      <c r="C20" s="21" t="s">
        <v>159</v>
      </c>
      <c r="D20" s="21" t="s">
        <v>5</v>
      </c>
    </row>
    <row r="21" spans="1:4" ht="16.149999999999999">
      <c r="A21" s="73" t="s">
        <v>294</v>
      </c>
      <c r="B21" s="70">
        <v>13367</v>
      </c>
      <c r="C21" s="72">
        <v>27.463155532280993</v>
      </c>
      <c r="D21" s="72">
        <v>72.536844467719007</v>
      </c>
    </row>
    <row r="22" spans="1:4" ht="16.149999999999999">
      <c r="A22" s="21" t="s">
        <v>295</v>
      </c>
      <c r="B22" s="21">
        <v>8021</v>
      </c>
      <c r="C22" s="95">
        <v>45.767360678219674</v>
      </c>
      <c r="D22" s="95">
        <v>54.232639321780326</v>
      </c>
    </row>
    <row r="23" spans="1:4" ht="16.149999999999999">
      <c r="A23" s="21" t="s">
        <v>296</v>
      </c>
      <c r="B23" s="21">
        <v>4400</v>
      </c>
      <c r="C23" s="95">
        <v>0</v>
      </c>
      <c r="D23" s="95">
        <v>100</v>
      </c>
    </row>
    <row r="24" spans="1:4" ht="16.149999999999999">
      <c r="A24" s="21" t="s">
        <v>297</v>
      </c>
      <c r="B24" s="21">
        <v>946</v>
      </c>
      <c r="C24" s="95">
        <v>0</v>
      </c>
      <c r="D24" s="95">
        <v>100</v>
      </c>
    </row>
    <row r="25" spans="1:4" ht="16.149999999999999">
      <c r="A25" s="73" t="s">
        <v>298</v>
      </c>
      <c r="B25" s="70">
        <v>451</v>
      </c>
      <c r="C25" s="72">
        <v>23.059866962305986</v>
      </c>
      <c r="D25" s="72">
        <v>76.940133037694011</v>
      </c>
    </row>
    <row r="26" spans="1:4" ht="16.149999999999999">
      <c r="A26" s="21" t="s">
        <v>299</v>
      </c>
      <c r="B26" s="21">
        <v>310</v>
      </c>
      <c r="C26" s="95">
        <v>18.70967741935484</v>
      </c>
      <c r="D26" s="95">
        <v>81.290322580645153</v>
      </c>
    </row>
    <row r="27" spans="1:4" ht="16.149999999999999">
      <c r="A27" s="21" t="s">
        <v>300</v>
      </c>
      <c r="B27" s="21">
        <v>3</v>
      </c>
      <c r="C27" s="95">
        <v>0</v>
      </c>
      <c r="D27" s="95">
        <v>100</v>
      </c>
    </row>
    <row r="28" spans="1:4" ht="16.149999999999999">
      <c r="A28" s="21" t="s">
        <v>301</v>
      </c>
      <c r="B28" s="21">
        <v>0</v>
      </c>
      <c r="C28" s="95" t="s">
        <v>123</v>
      </c>
      <c r="D28" s="95" t="s">
        <v>123</v>
      </c>
    </row>
    <row r="29" spans="1:4" ht="16.149999999999999">
      <c r="A29" s="21" t="s">
        <v>302</v>
      </c>
      <c r="B29" s="21">
        <v>138</v>
      </c>
      <c r="C29" s="95">
        <v>33.333333333333329</v>
      </c>
      <c r="D29" s="95">
        <v>66.666666666666657</v>
      </c>
    </row>
    <row r="30" spans="1:4">
      <c r="A30" s="12" t="s">
        <v>276</v>
      </c>
      <c r="B30" s="29"/>
      <c r="C30" s="29"/>
      <c r="D30" s="29"/>
    </row>
    <row r="31" spans="1:4">
      <c r="A31" s="12" t="s">
        <v>306</v>
      </c>
      <c r="B31" s="29"/>
      <c r="C31" s="29"/>
      <c r="D31" s="29"/>
    </row>
    <row r="32" spans="1:4">
      <c r="A32" s="28"/>
      <c r="B32" s="28"/>
      <c r="C32" s="28"/>
      <c r="D32" s="28"/>
    </row>
    <row r="33" spans="1:4">
      <c r="A33" s="28"/>
      <c r="B33" s="28"/>
      <c r="C33" s="28"/>
      <c r="D33" s="28"/>
    </row>
    <row r="34" spans="1:4" ht="46.5" customHeight="1">
      <c r="A34" s="148" t="s">
        <v>307</v>
      </c>
      <c r="B34" s="148"/>
      <c r="C34" s="148"/>
      <c r="D34" s="148"/>
    </row>
    <row r="35" spans="1:4" ht="16.149999999999999">
      <c r="A35" s="149" t="s">
        <v>293</v>
      </c>
      <c r="B35" s="149" t="s">
        <v>3</v>
      </c>
      <c r="C35" s="151" t="s">
        <v>89</v>
      </c>
      <c r="D35" s="153"/>
    </row>
    <row r="36" spans="1:4" ht="16.149999999999999">
      <c r="A36" s="150"/>
      <c r="B36" s="150"/>
      <c r="C36" s="21" t="s">
        <v>159</v>
      </c>
      <c r="D36" s="21" t="s">
        <v>5</v>
      </c>
    </row>
    <row r="37" spans="1:4" ht="16.149999999999999">
      <c r="A37" s="73" t="s">
        <v>294</v>
      </c>
      <c r="B37" s="70">
        <v>12700</v>
      </c>
      <c r="C37" s="72">
        <v>28.259842519685041</v>
      </c>
      <c r="D37" s="72">
        <v>71.740157480314963</v>
      </c>
    </row>
    <row r="38" spans="1:4" ht="16.149999999999999">
      <c r="A38" s="21" t="s">
        <v>295</v>
      </c>
      <c r="B38" s="21">
        <v>7807</v>
      </c>
      <c r="C38" s="95">
        <v>45.97156398104265</v>
      </c>
      <c r="D38" s="95">
        <v>54.02843601895735</v>
      </c>
    </row>
    <row r="39" spans="1:4" ht="16.149999999999999">
      <c r="A39" s="21" t="s">
        <v>296</v>
      </c>
      <c r="B39" s="21">
        <v>4003</v>
      </c>
      <c r="C39" s="95">
        <v>0</v>
      </c>
      <c r="D39" s="95">
        <v>100</v>
      </c>
    </row>
    <row r="40" spans="1:4" ht="16.149999999999999">
      <c r="A40" s="21" t="s">
        <v>297</v>
      </c>
      <c r="B40" s="21">
        <v>890</v>
      </c>
      <c r="C40" s="95">
        <v>0</v>
      </c>
      <c r="D40" s="95">
        <v>100</v>
      </c>
    </row>
    <row r="41" spans="1:4" ht="16.149999999999999">
      <c r="A41" s="73" t="s">
        <v>298</v>
      </c>
      <c r="B41" s="70">
        <v>431</v>
      </c>
      <c r="C41" s="72">
        <v>23.201856148491878</v>
      </c>
      <c r="D41" s="72">
        <v>76.798143851508115</v>
      </c>
    </row>
    <row r="42" spans="1:4" ht="16.149999999999999">
      <c r="A42" s="21" t="s">
        <v>299</v>
      </c>
      <c r="B42" s="21">
        <v>275</v>
      </c>
      <c r="C42" s="95">
        <v>17.81818181818182</v>
      </c>
      <c r="D42" s="95">
        <v>82.181818181818173</v>
      </c>
    </row>
    <row r="43" spans="1:4" ht="16.149999999999999">
      <c r="A43" s="21" t="s">
        <v>300</v>
      </c>
      <c r="B43" s="21">
        <v>1</v>
      </c>
      <c r="C43" s="95">
        <v>0</v>
      </c>
      <c r="D43" s="95">
        <v>100</v>
      </c>
    </row>
    <row r="44" spans="1:4" ht="16.149999999999999">
      <c r="A44" s="21" t="s">
        <v>301</v>
      </c>
      <c r="B44" s="21">
        <v>9</v>
      </c>
      <c r="C44" s="95">
        <v>11.111111111111111</v>
      </c>
      <c r="D44" s="95">
        <v>88.888888888888886</v>
      </c>
    </row>
    <row r="45" spans="1:4" ht="16.149999999999999">
      <c r="A45" s="21" t="s">
        <v>302</v>
      </c>
      <c r="B45" s="21">
        <v>146</v>
      </c>
      <c r="C45" s="95">
        <v>34.246575342465754</v>
      </c>
      <c r="D45" s="95">
        <v>65.753424657534239</v>
      </c>
    </row>
    <row r="46" spans="1:4">
      <c r="A46" s="12" t="s">
        <v>276</v>
      </c>
      <c r="B46" s="29"/>
      <c r="C46" s="29"/>
      <c r="D46" s="29"/>
    </row>
    <row r="47" spans="1:4">
      <c r="A47" s="12" t="s">
        <v>308</v>
      </c>
      <c r="B47" s="29"/>
      <c r="C47" s="29"/>
      <c r="D47" s="29"/>
    </row>
  </sheetData>
  <mergeCells count="12">
    <mergeCell ref="A34:D34"/>
    <mergeCell ref="A35:A36"/>
    <mergeCell ref="B35:B36"/>
    <mergeCell ref="C35:D35"/>
    <mergeCell ref="A1:D1"/>
    <mergeCell ref="A2:A3"/>
    <mergeCell ref="B2:B3"/>
    <mergeCell ref="C2:D2"/>
    <mergeCell ref="A18:D18"/>
    <mergeCell ref="A19:A20"/>
    <mergeCell ref="B19:B20"/>
    <mergeCell ref="C19:D19"/>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E604F-F489-488C-B674-81C9247F5225}">
  <dimension ref="B1:H44"/>
  <sheetViews>
    <sheetView topLeftCell="B1" workbookViewId="0">
      <selection activeCell="B34" sqref="B34:B35"/>
    </sheetView>
  </sheetViews>
  <sheetFormatPr defaultRowHeight="14.45"/>
  <cols>
    <col min="2" max="2" width="36.85546875" customWidth="1"/>
    <col min="3" max="3" width="18.28515625" customWidth="1"/>
    <col min="4" max="8" width="21.42578125" customWidth="1"/>
  </cols>
  <sheetData>
    <row r="1" spans="2:8">
      <c r="B1" s="211" t="s">
        <v>309</v>
      </c>
      <c r="C1" s="211"/>
      <c r="D1" s="211"/>
      <c r="E1" s="211"/>
      <c r="F1" s="211"/>
      <c r="G1" s="211"/>
      <c r="H1" s="211"/>
    </row>
    <row r="2" spans="2:8" ht="21" customHeight="1">
      <c r="B2" s="211"/>
      <c r="C2" s="211"/>
      <c r="D2" s="211"/>
      <c r="E2" s="211"/>
      <c r="F2" s="211"/>
      <c r="G2" s="211"/>
      <c r="H2" s="211"/>
    </row>
    <row r="3" spans="2:8" ht="16.149999999999999">
      <c r="B3" s="212" t="s">
        <v>218</v>
      </c>
      <c r="C3" s="195" t="s">
        <v>158</v>
      </c>
      <c r="D3" s="195" t="s">
        <v>71</v>
      </c>
      <c r="E3" s="195"/>
      <c r="F3" s="195"/>
      <c r="G3" s="195"/>
      <c r="H3" s="195"/>
    </row>
    <row r="4" spans="2:8" ht="16.149999999999999">
      <c r="B4" s="212"/>
      <c r="C4" s="195"/>
      <c r="D4" s="68" t="s">
        <v>310</v>
      </c>
      <c r="E4" s="68" t="s">
        <v>311</v>
      </c>
      <c r="F4" s="68" t="s">
        <v>312</v>
      </c>
      <c r="G4" s="68" t="s">
        <v>313</v>
      </c>
      <c r="H4" s="68" t="s">
        <v>314</v>
      </c>
    </row>
    <row r="5" spans="2:8" ht="16.149999999999999">
      <c r="B5" s="25" t="s">
        <v>158</v>
      </c>
      <c r="C5" s="74">
        <v>8505247</v>
      </c>
      <c r="D5" s="75">
        <v>0.1244878602584969</v>
      </c>
      <c r="E5" s="75">
        <v>3.143318471527047</v>
      </c>
      <c r="F5" s="75">
        <v>27.656116277399118</v>
      </c>
      <c r="G5" s="75">
        <v>35.299927209638945</v>
      </c>
      <c r="H5" s="75">
        <v>33.776150181176398</v>
      </c>
    </row>
    <row r="6" spans="2:8" ht="16.149999999999999">
      <c r="B6" s="68" t="s">
        <v>225</v>
      </c>
      <c r="C6" s="122">
        <v>640986</v>
      </c>
      <c r="D6" s="92">
        <v>0.11248295594599571</v>
      </c>
      <c r="E6" s="92">
        <v>3.428780035757411</v>
      </c>
      <c r="F6" s="92">
        <v>33.576708383646441</v>
      </c>
      <c r="G6" s="92">
        <v>37.65651667899143</v>
      </c>
      <c r="H6" s="92">
        <v>25.225511945658717</v>
      </c>
    </row>
    <row r="7" spans="2:8" ht="16.149999999999999">
      <c r="B7" s="68" t="s">
        <v>226</v>
      </c>
      <c r="C7" s="122">
        <v>2254865</v>
      </c>
      <c r="D7" s="92">
        <v>0.19877021462482233</v>
      </c>
      <c r="E7" s="92">
        <v>3.9181059619977248</v>
      </c>
      <c r="F7" s="92">
        <v>29.924452239934539</v>
      </c>
      <c r="G7" s="92">
        <v>36.423466593343726</v>
      </c>
      <c r="H7" s="92">
        <v>29.535204990099185</v>
      </c>
    </row>
    <row r="8" spans="2:8" ht="16.149999999999999">
      <c r="B8" s="68" t="s">
        <v>136</v>
      </c>
      <c r="C8" s="122">
        <v>3558961</v>
      </c>
      <c r="D8" s="92">
        <v>9.7050796566750794E-2</v>
      </c>
      <c r="E8" s="92">
        <v>2.6902514526009136</v>
      </c>
      <c r="F8" s="92">
        <v>25.602865555424742</v>
      </c>
      <c r="G8" s="92">
        <v>35.016596135782322</v>
      </c>
      <c r="H8" s="92">
        <v>36.593236059625269</v>
      </c>
    </row>
    <row r="9" spans="2:8" ht="16.149999999999999">
      <c r="B9" s="68" t="s">
        <v>227</v>
      </c>
      <c r="C9" s="122">
        <v>1513310</v>
      </c>
      <c r="D9" s="92">
        <v>7.7181806767945754E-2</v>
      </c>
      <c r="E9" s="92">
        <v>2.8510351481190241</v>
      </c>
      <c r="F9" s="92">
        <v>26.643780851246607</v>
      </c>
      <c r="G9" s="92">
        <v>32.945596077472558</v>
      </c>
      <c r="H9" s="92">
        <v>37.482406116393861</v>
      </c>
    </row>
    <row r="10" spans="2:8" ht="16.149999999999999">
      <c r="B10" s="68" t="s">
        <v>228</v>
      </c>
      <c r="C10" s="122">
        <v>537125</v>
      </c>
      <c r="D10" s="92">
        <v>0.14205259483360483</v>
      </c>
      <c r="E10" s="92">
        <v>3.3755643472189902</v>
      </c>
      <c r="F10" s="92">
        <v>27.52506399813824</v>
      </c>
      <c r="G10" s="92">
        <v>36.281498720037234</v>
      </c>
      <c r="H10" s="92">
        <v>32.675820339771931</v>
      </c>
    </row>
    <row r="11" spans="2:8">
      <c r="B11" s="2" t="s">
        <v>315</v>
      </c>
      <c r="C11" s="2"/>
      <c r="D11" s="2"/>
      <c r="E11" s="2"/>
      <c r="F11" s="2"/>
      <c r="G11" s="2"/>
      <c r="H11" s="2"/>
    </row>
    <row r="12" spans="2:8">
      <c r="B12" s="170" t="s">
        <v>316</v>
      </c>
      <c r="C12" s="170"/>
      <c r="D12" s="170"/>
      <c r="E12" s="170"/>
      <c r="F12" s="170"/>
      <c r="G12" s="170"/>
      <c r="H12" s="170"/>
    </row>
    <row r="14" spans="2:8">
      <c r="B14" s="28"/>
      <c r="C14" s="28"/>
      <c r="D14" s="28"/>
      <c r="E14" s="28"/>
      <c r="F14" s="28"/>
      <c r="G14" s="28"/>
      <c r="H14" s="28"/>
    </row>
    <row r="15" spans="2:8">
      <c r="B15" s="28"/>
      <c r="C15" s="28"/>
      <c r="D15" s="28"/>
      <c r="E15" s="28"/>
      <c r="F15" s="28"/>
      <c r="G15" s="28"/>
      <c r="H15" s="28"/>
    </row>
    <row r="16" spans="2:8">
      <c r="B16" s="28"/>
      <c r="C16" s="28"/>
      <c r="D16" s="28"/>
      <c r="E16" s="28"/>
      <c r="F16" s="28"/>
      <c r="G16" s="28"/>
      <c r="H16" s="28"/>
    </row>
    <row r="17" spans="2:8" ht="22.15" customHeight="1">
      <c r="B17" s="211" t="s">
        <v>317</v>
      </c>
      <c r="C17" s="211"/>
      <c r="D17" s="211"/>
      <c r="E17" s="211"/>
      <c r="F17" s="211"/>
      <c r="G17" s="211"/>
      <c r="H17" s="211"/>
    </row>
    <row r="18" spans="2:8">
      <c r="B18" s="211"/>
      <c r="C18" s="211"/>
      <c r="D18" s="211"/>
      <c r="E18" s="211"/>
      <c r="F18" s="211"/>
      <c r="G18" s="211"/>
      <c r="H18" s="211"/>
    </row>
    <row r="19" spans="2:8" ht="16.149999999999999">
      <c r="B19" s="212" t="s">
        <v>218</v>
      </c>
      <c r="C19" s="195" t="s">
        <v>158</v>
      </c>
      <c r="D19" s="195" t="s">
        <v>71</v>
      </c>
      <c r="E19" s="195"/>
      <c r="F19" s="195"/>
      <c r="G19" s="195"/>
      <c r="H19" s="195"/>
    </row>
    <row r="20" spans="2:8" ht="16.149999999999999">
      <c r="B20" s="212"/>
      <c r="C20" s="195"/>
      <c r="D20" s="68" t="s">
        <v>310</v>
      </c>
      <c r="E20" s="68" t="s">
        <v>311</v>
      </c>
      <c r="F20" s="68" t="s">
        <v>312</v>
      </c>
      <c r="G20" s="68" t="s">
        <v>313</v>
      </c>
      <c r="H20" s="68" t="s">
        <v>314</v>
      </c>
    </row>
    <row r="21" spans="2:8" ht="16.149999999999999">
      <c r="B21" s="25" t="s">
        <v>158</v>
      </c>
      <c r="C21" s="74">
        <v>6965722</v>
      </c>
      <c r="D21" s="75">
        <v>0.14687637548555627</v>
      </c>
      <c r="E21" s="75">
        <v>3.60674744125591</v>
      </c>
      <c r="F21" s="75">
        <v>28.326668793270819</v>
      </c>
      <c r="G21" s="75">
        <v>35.470350381482355</v>
      </c>
      <c r="H21" s="75">
        <v>32.449357008505366</v>
      </c>
    </row>
    <row r="22" spans="2:8" ht="16.149999999999999">
      <c r="B22" s="68" t="s">
        <v>225</v>
      </c>
      <c r="C22" s="122">
        <v>455776</v>
      </c>
      <c r="D22" s="92">
        <v>0.13339886259917152</v>
      </c>
      <c r="E22" s="92">
        <v>3.7320964684406377</v>
      </c>
      <c r="F22" s="92">
        <v>32.082865267148776</v>
      </c>
      <c r="G22" s="92">
        <v>38.161509162395561</v>
      </c>
      <c r="H22" s="92">
        <v>25.890130239415853</v>
      </c>
    </row>
    <row r="23" spans="2:8" ht="16.149999999999999">
      <c r="B23" s="68" t="s">
        <v>226</v>
      </c>
      <c r="C23" s="122">
        <v>1791120</v>
      </c>
      <c r="D23" s="92">
        <v>0.24035240519898163</v>
      </c>
      <c r="E23" s="92">
        <v>4.4802134976997632</v>
      </c>
      <c r="F23" s="92">
        <v>30.764661217562196</v>
      </c>
      <c r="G23" s="92">
        <v>36.347201750859796</v>
      </c>
      <c r="H23" s="92">
        <v>28.167571128679263</v>
      </c>
    </row>
    <row r="24" spans="2:8" ht="16.149999999999999">
      <c r="B24" s="68" t="s">
        <v>136</v>
      </c>
      <c r="C24" s="122">
        <v>2988180</v>
      </c>
      <c r="D24" s="92">
        <v>0.11230916477588365</v>
      </c>
      <c r="E24" s="92">
        <v>3.1519854894952779</v>
      </c>
      <c r="F24" s="92">
        <v>26.772282794209186</v>
      </c>
      <c r="G24" s="92">
        <v>35.291013258906759</v>
      </c>
      <c r="H24" s="92">
        <v>34.67240929261289</v>
      </c>
    </row>
    <row r="25" spans="2:8" ht="16.149999999999999">
      <c r="B25" s="68" t="s">
        <v>227</v>
      </c>
      <c r="C25" s="122">
        <v>1289633</v>
      </c>
      <c r="D25" s="92">
        <v>9.6384010024557376E-2</v>
      </c>
      <c r="E25" s="92">
        <v>3.3381589956212347</v>
      </c>
      <c r="F25" s="92">
        <v>27.291872959206227</v>
      </c>
      <c r="G25" s="92">
        <v>33.255662657515742</v>
      </c>
      <c r="H25" s="92">
        <v>36.017921377632241</v>
      </c>
    </row>
    <row r="26" spans="2:8" ht="16.149999999999999">
      <c r="B26" s="68" t="s">
        <v>228</v>
      </c>
      <c r="C26" s="122">
        <v>441013</v>
      </c>
      <c r="D26" s="92">
        <v>0.16303374276948751</v>
      </c>
      <c r="E26" s="92">
        <v>3.7964867248811265</v>
      </c>
      <c r="F26" s="92">
        <v>28.101212435914587</v>
      </c>
      <c r="G26" s="92">
        <v>36.81932278640312</v>
      </c>
      <c r="H26" s="92">
        <v>31.119944310031677</v>
      </c>
    </row>
    <row r="27" spans="2:8">
      <c r="B27" s="2" t="s">
        <v>315</v>
      </c>
      <c r="C27" s="2"/>
      <c r="D27" s="2"/>
      <c r="E27" s="2"/>
      <c r="F27" s="2"/>
      <c r="G27" s="2"/>
      <c r="H27" s="2"/>
    </row>
    <row r="28" spans="2:8" ht="14.45" customHeight="1">
      <c r="B28" s="170" t="s">
        <v>316</v>
      </c>
      <c r="C28" s="170"/>
      <c r="D28" s="170"/>
      <c r="E28" s="170"/>
      <c r="F28" s="170"/>
      <c r="G28" s="170"/>
      <c r="H28" s="170"/>
    </row>
    <row r="29" spans="2:8">
      <c r="B29" s="2"/>
      <c r="C29" s="2"/>
      <c r="D29" s="2"/>
      <c r="E29" s="2"/>
      <c r="F29" s="2"/>
      <c r="G29" s="2"/>
      <c r="H29" s="2"/>
    </row>
    <row r="30" spans="2:8">
      <c r="B30" s="28"/>
      <c r="C30" s="28"/>
      <c r="D30" s="28"/>
      <c r="E30" s="28"/>
      <c r="F30" s="28"/>
      <c r="G30" s="28"/>
      <c r="H30" s="28"/>
    </row>
    <row r="31" spans="2:8">
      <c r="B31" s="28"/>
      <c r="C31" s="28"/>
      <c r="D31" s="28"/>
      <c r="E31" s="28"/>
      <c r="F31" s="28"/>
      <c r="G31" s="28"/>
      <c r="H31" s="28"/>
    </row>
    <row r="32" spans="2:8" ht="22.9" customHeight="1">
      <c r="B32" s="211" t="s">
        <v>318</v>
      </c>
      <c r="C32" s="211"/>
      <c r="D32" s="211"/>
      <c r="E32" s="211"/>
      <c r="F32" s="211"/>
      <c r="G32" s="211"/>
      <c r="H32" s="211"/>
    </row>
    <row r="33" spans="2:8" ht="16.149999999999999" customHeight="1">
      <c r="B33" s="211"/>
      <c r="C33" s="211"/>
      <c r="D33" s="211"/>
      <c r="E33" s="211"/>
      <c r="F33" s="211"/>
      <c r="G33" s="211"/>
      <c r="H33" s="211"/>
    </row>
    <row r="34" spans="2:8" ht="16.149999999999999">
      <c r="B34" s="212" t="s">
        <v>218</v>
      </c>
      <c r="C34" s="195" t="s">
        <v>158</v>
      </c>
      <c r="D34" s="195" t="s">
        <v>71</v>
      </c>
      <c r="E34" s="195"/>
      <c r="F34" s="195"/>
      <c r="G34" s="195"/>
      <c r="H34" s="195"/>
    </row>
    <row r="35" spans="2:8" ht="16.149999999999999">
      <c r="B35" s="212"/>
      <c r="C35" s="195"/>
      <c r="D35" s="68" t="s">
        <v>310</v>
      </c>
      <c r="E35" s="68" t="s">
        <v>311</v>
      </c>
      <c r="F35" s="68" t="s">
        <v>312</v>
      </c>
      <c r="G35" s="68" t="s">
        <v>313</v>
      </c>
      <c r="H35" s="68" t="s">
        <v>314</v>
      </c>
    </row>
    <row r="36" spans="2:8" ht="16.149999999999999">
      <c r="B36" s="25" t="s">
        <v>158</v>
      </c>
      <c r="C36" s="74">
        <v>4824415</v>
      </c>
      <c r="D36" s="75">
        <v>0.17952435683911935</v>
      </c>
      <c r="E36" s="75">
        <v>4.0634149425370749</v>
      </c>
      <c r="F36" s="75">
        <v>29.311160005928176</v>
      </c>
      <c r="G36" s="75">
        <v>34.965275582635407</v>
      </c>
      <c r="H36" s="75">
        <v>31.480625112060217</v>
      </c>
    </row>
    <row r="37" spans="2:8" ht="16.149999999999999">
      <c r="B37" s="68" t="s">
        <v>225</v>
      </c>
      <c r="C37" s="122">
        <v>311339</v>
      </c>
      <c r="D37" s="92">
        <v>0.17376557386000469</v>
      </c>
      <c r="E37" s="92">
        <v>4.2506720969746805</v>
      </c>
      <c r="F37" s="92">
        <v>32.791587305156114</v>
      </c>
      <c r="G37" s="92">
        <v>37.284117955026517</v>
      </c>
      <c r="H37" s="92">
        <v>25.499857068982685</v>
      </c>
    </row>
    <row r="38" spans="2:8" ht="16.149999999999999">
      <c r="B38" s="68" t="s">
        <v>226</v>
      </c>
      <c r="C38" s="122">
        <v>1142400</v>
      </c>
      <c r="D38" s="92">
        <v>0.27923669467787116</v>
      </c>
      <c r="E38" s="92">
        <v>4.8122373949579833</v>
      </c>
      <c r="F38" s="92">
        <v>31.694240196078432</v>
      </c>
      <c r="G38" s="92">
        <v>35.600665266106439</v>
      </c>
      <c r="H38" s="92">
        <v>27.613620448179272</v>
      </c>
    </row>
    <row r="39" spans="2:8" ht="16.149999999999999">
      <c r="B39" s="68" t="s">
        <v>136</v>
      </c>
      <c r="C39" s="122">
        <v>2194058</v>
      </c>
      <c r="D39" s="92">
        <v>0.14511922656556936</v>
      </c>
      <c r="E39" s="92">
        <v>3.6304418570520927</v>
      </c>
      <c r="F39" s="92">
        <v>27.823466836337051</v>
      </c>
      <c r="G39" s="92">
        <v>34.955867164860727</v>
      </c>
      <c r="H39" s="92">
        <v>33.445104915184558</v>
      </c>
    </row>
    <row r="40" spans="2:8" ht="16.149999999999999">
      <c r="B40" s="68" t="s">
        <v>227</v>
      </c>
      <c r="C40" s="122">
        <v>897213</v>
      </c>
      <c r="D40" s="92">
        <v>0.13018090464583104</v>
      </c>
      <c r="E40" s="92">
        <v>4.0241280498610701</v>
      </c>
      <c r="F40" s="92">
        <v>28.573816919728088</v>
      </c>
      <c r="G40" s="92">
        <v>32.917712962250882</v>
      </c>
      <c r="H40" s="92">
        <v>34.354161163514121</v>
      </c>
    </row>
    <row r="41" spans="2:8" ht="16.149999999999999">
      <c r="B41" s="68" t="s">
        <v>228</v>
      </c>
      <c r="C41" s="122">
        <v>279405</v>
      </c>
      <c r="D41" s="92">
        <v>0.20686816628192051</v>
      </c>
      <c r="E41" s="92">
        <v>4.3191782537893015</v>
      </c>
      <c r="F41" s="92">
        <v>29.739267371736368</v>
      </c>
      <c r="G41" s="92">
        <v>36.432418890141548</v>
      </c>
      <c r="H41" s="92">
        <v>29.302267318050855</v>
      </c>
    </row>
    <row r="42" spans="2:8">
      <c r="B42" s="2" t="s">
        <v>315</v>
      </c>
      <c r="C42" s="2"/>
      <c r="D42" s="2"/>
      <c r="E42" s="2"/>
      <c r="F42" s="2"/>
      <c r="G42" s="2"/>
      <c r="H42" s="2"/>
    </row>
    <row r="43" spans="2:8" ht="14.45" customHeight="1">
      <c r="B43" s="170" t="s">
        <v>316</v>
      </c>
      <c r="C43" s="170"/>
      <c r="D43" s="170"/>
      <c r="E43" s="170"/>
      <c r="F43" s="170"/>
      <c r="G43" s="170"/>
      <c r="H43" s="170"/>
    </row>
    <row r="44" spans="2:8">
      <c r="B44" s="2"/>
      <c r="C44" s="2"/>
      <c r="D44" s="2"/>
      <c r="E44" s="2"/>
      <c r="F44" s="2"/>
      <c r="G44" s="2"/>
      <c r="H44" s="2"/>
    </row>
  </sheetData>
  <mergeCells count="15">
    <mergeCell ref="B43:H43"/>
    <mergeCell ref="B17:H18"/>
    <mergeCell ref="B1:H2"/>
    <mergeCell ref="B3:B4"/>
    <mergeCell ref="C3:C4"/>
    <mergeCell ref="D3:H3"/>
    <mergeCell ref="B12:H12"/>
    <mergeCell ref="B19:B20"/>
    <mergeCell ref="C19:C20"/>
    <mergeCell ref="D19:H19"/>
    <mergeCell ref="B32:H33"/>
    <mergeCell ref="B34:B35"/>
    <mergeCell ref="C34:C35"/>
    <mergeCell ref="D34:H34"/>
    <mergeCell ref="B28:H28"/>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AF91D-BDE7-496A-97B4-5A5FADD60C84}">
  <dimension ref="A1:E45"/>
  <sheetViews>
    <sheetView workbookViewId="0">
      <selection activeCell="H9" sqref="H9"/>
    </sheetView>
  </sheetViews>
  <sheetFormatPr defaultRowHeight="14.45"/>
  <cols>
    <col min="1" max="1" width="34.85546875" customWidth="1"/>
    <col min="2" max="2" width="27.5703125" customWidth="1"/>
    <col min="3" max="5" width="20.7109375" customWidth="1"/>
  </cols>
  <sheetData>
    <row r="1" spans="1:5">
      <c r="A1" s="196" t="s">
        <v>319</v>
      </c>
      <c r="B1" s="196"/>
      <c r="C1" s="196"/>
      <c r="D1" s="196"/>
      <c r="E1" s="196"/>
    </row>
    <row r="2" spans="1:5" ht="22.15" customHeight="1">
      <c r="A2" s="196"/>
      <c r="B2" s="196"/>
      <c r="C2" s="196"/>
      <c r="D2" s="196"/>
      <c r="E2" s="196"/>
    </row>
    <row r="3" spans="1:5" ht="16.149999999999999">
      <c r="A3" s="212" t="s">
        <v>218</v>
      </c>
      <c r="B3" s="195" t="s">
        <v>158</v>
      </c>
      <c r="C3" s="195" t="s">
        <v>71</v>
      </c>
      <c r="D3" s="195"/>
      <c r="E3" s="195"/>
    </row>
    <row r="4" spans="1:5" ht="16.149999999999999">
      <c r="A4" s="212"/>
      <c r="B4" s="195"/>
      <c r="C4" s="22" t="s">
        <v>312</v>
      </c>
      <c r="D4" s="22" t="s">
        <v>313</v>
      </c>
      <c r="E4" s="22" t="s">
        <v>314</v>
      </c>
    </row>
    <row r="5" spans="1:5" ht="16.149999999999999">
      <c r="A5" s="25" t="s">
        <v>158</v>
      </c>
      <c r="B5" s="74">
        <v>4171763</v>
      </c>
      <c r="C5" s="75">
        <v>0.32559375976056165</v>
      </c>
      <c r="D5" s="75">
        <v>28.252755489705432</v>
      </c>
      <c r="E5" s="75">
        <v>71.41115159226446</v>
      </c>
    </row>
    <row r="6" spans="1:5" ht="16.149999999999999">
      <c r="A6" s="68" t="s">
        <v>225</v>
      </c>
      <c r="B6" s="122">
        <v>150601</v>
      </c>
      <c r="C6" s="92">
        <v>0.18525773401239037</v>
      </c>
      <c r="D6" s="92">
        <v>37.576775718620723</v>
      </c>
      <c r="E6" s="92">
        <v>62.231990491430999</v>
      </c>
    </row>
    <row r="7" spans="1:5" ht="16.149999999999999">
      <c r="A7" s="68" t="s">
        <v>226</v>
      </c>
      <c r="B7" s="122">
        <v>946426</v>
      </c>
      <c r="C7" s="92">
        <v>8.1992675602741261E-2</v>
      </c>
      <c r="D7" s="92">
        <v>31.013201243414702</v>
      </c>
      <c r="E7" s="92">
        <v>68.902375885700522</v>
      </c>
    </row>
    <row r="8" spans="1:5" ht="16.149999999999999">
      <c r="A8" s="68" t="s">
        <v>136</v>
      </c>
      <c r="B8" s="122">
        <v>2078394</v>
      </c>
      <c r="C8" s="92">
        <v>0.25211774090956768</v>
      </c>
      <c r="D8" s="92">
        <v>26.356985249187591</v>
      </c>
      <c r="E8" s="92">
        <v>73.383679898998949</v>
      </c>
    </row>
    <row r="9" spans="1:5" ht="16.149999999999999">
      <c r="A9" s="68" t="s">
        <v>227</v>
      </c>
      <c r="B9" s="122">
        <v>789143</v>
      </c>
      <c r="C9" s="92">
        <v>0.87259216643878235</v>
      </c>
      <c r="D9" s="92">
        <v>26.682109579632591</v>
      </c>
      <c r="E9" s="92">
        <v>72.414632075555389</v>
      </c>
    </row>
    <row r="10" spans="1:5" ht="16.149999999999999">
      <c r="A10" s="68" t="s">
        <v>228</v>
      </c>
      <c r="B10" s="122">
        <v>207199</v>
      </c>
      <c r="C10" s="92">
        <v>0.19401638038793623</v>
      </c>
      <c r="D10" s="92">
        <v>33.865028306121168</v>
      </c>
      <c r="E10" s="92">
        <v>65.934198524124156</v>
      </c>
    </row>
    <row r="11" spans="1:5">
      <c r="A11" s="2" t="s">
        <v>315</v>
      </c>
      <c r="B11" s="2"/>
      <c r="C11" s="2"/>
      <c r="D11" s="2"/>
      <c r="E11" s="2"/>
    </row>
    <row r="12" spans="1:5" ht="17.45" customHeight="1">
      <c r="A12" s="170" t="s">
        <v>320</v>
      </c>
      <c r="B12" s="170"/>
      <c r="C12" s="170"/>
      <c r="D12" s="170"/>
      <c r="E12" s="170"/>
    </row>
    <row r="13" spans="1:5" ht="27" customHeight="1">
      <c r="A13" s="213" t="s">
        <v>321</v>
      </c>
      <c r="B13" s="213"/>
      <c r="C13" s="213"/>
      <c r="D13" s="213"/>
      <c r="E13" s="213"/>
    </row>
    <row r="14" spans="1:5">
      <c r="A14" s="28"/>
      <c r="B14" s="28"/>
      <c r="C14" s="28"/>
      <c r="D14" s="28"/>
      <c r="E14" s="28"/>
    </row>
    <row r="15" spans="1:5">
      <c r="A15" s="28"/>
      <c r="B15" s="28"/>
      <c r="C15" s="28"/>
      <c r="D15" s="28"/>
      <c r="E15" s="28"/>
    </row>
    <row r="16" spans="1:5">
      <c r="A16" s="196" t="s">
        <v>322</v>
      </c>
      <c r="B16" s="196"/>
      <c r="C16" s="196"/>
      <c r="D16" s="196"/>
      <c r="E16" s="196"/>
    </row>
    <row r="17" spans="1:5" ht="23.45" customHeight="1">
      <c r="A17" s="196"/>
      <c r="B17" s="196"/>
      <c r="C17" s="196"/>
      <c r="D17" s="196"/>
      <c r="E17" s="196"/>
    </row>
    <row r="18" spans="1:5" ht="16.149999999999999">
      <c r="A18" s="212" t="s">
        <v>218</v>
      </c>
      <c r="B18" s="195" t="s">
        <v>158</v>
      </c>
      <c r="C18" s="195" t="s">
        <v>71</v>
      </c>
      <c r="D18" s="195"/>
      <c r="E18" s="195"/>
    </row>
    <row r="19" spans="1:5" ht="16.149999999999999">
      <c r="A19" s="212"/>
      <c r="B19" s="195"/>
      <c r="C19" s="22" t="s">
        <v>312</v>
      </c>
      <c r="D19" s="22" t="s">
        <v>313</v>
      </c>
      <c r="E19" s="22" t="s">
        <v>314</v>
      </c>
    </row>
    <row r="20" spans="1:5" ht="16.149999999999999">
      <c r="A20" s="25" t="s">
        <v>158</v>
      </c>
      <c r="B20" s="74">
        <v>3443817</v>
      </c>
      <c r="C20" s="76">
        <v>0.36264993174724441</v>
      </c>
      <c r="D20" s="76">
        <v>29.129015856533609</v>
      </c>
      <c r="E20" s="76">
        <v>70.495122127569502</v>
      </c>
    </row>
    <row r="21" spans="1:5" ht="16.149999999999999">
      <c r="A21" s="68" t="s">
        <v>225</v>
      </c>
      <c r="B21" s="122">
        <v>120560</v>
      </c>
      <c r="C21" s="96">
        <v>0.24883875248838755</v>
      </c>
      <c r="D21" s="96">
        <v>37.704877239548772</v>
      </c>
      <c r="E21" s="96">
        <v>62.0379893828799</v>
      </c>
    </row>
    <row r="22" spans="1:5" ht="16.149999999999999">
      <c r="A22" s="68" t="s">
        <v>226</v>
      </c>
      <c r="B22" s="122">
        <v>830915</v>
      </c>
      <c r="C22" s="96">
        <v>9.6279402827003965E-2</v>
      </c>
      <c r="D22" s="96">
        <v>30.799419916597969</v>
      </c>
      <c r="E22" s="96">
        <v>69.101652996997288</v>
      </c>
    </row>
    <row r="23" spans="1:5" ht="16.149999999999999">
      <c r="A23" s="68" t="s">
        <v>136</v>
      </c>
      <c r="B23" s="122">
        <v>1687408</v>
      </c>
      <c r="C23" s="96">
        <v>0.3239880337179864</v>
      </c>
      <c r="D23" s="96">
        <v>27.542716402909079</v>
      </c>
      <c r="E23" s="96">
        <v>72.122035690242072</v>
      </c>
    </row>
    <row r="24" spans="1:5" ht="16.149999999999999">
      <c r="A24" s="68" t="s">
        <v>227</v>
      </c>
      <c r="B24" s="122">
        <v>648517</v>
      </c>
      <c r="C24" s="96">
        <v>0.86119562016107509</v>
      </c>
      <c r="D24" s="96">
        <v>28.234109514476874</v>
      </c>
      <c r="E24" s="96">
        <v>70.871542303440009</v>
      </c>
    </row>
    <row r="25" spans="1:5" ht="16.149999999999999">
      <c r="A25" s="68" t="s">
        <v>228</v>
      </c>
      <c r="B25" s="122">
        <v>156417</v>
      </c>
      <c r="C25" s="96">
        <v>0.21544972733142817</v>
      </c>
      <c r="D25" s="96">
        <v>34.468759789536939</v>
      </c>
      <c r="E25" s="96">
        <v>65.304282782561998</v>
      </c>
    </row>
    <row r="26" spans="1:5">
      <c r="A26" s="2" t="s">
        <v>315</v>
      </c>
      <c r="B26" s="2"/>
      <c r="C26" s="2"/>
      <c r="D26" s="2"/>
      <c r="E26" s="2"/>
    </row>
    <row r="27" spans="1:5" ht="14.45" customHeight="1">
      <c r="A27" s="170" t="s">
        <v>320</v>
      </c>
      <c r="B27" s="170"/>
      <c r="C27" s="170"/>
      <c r="D27" s="170"/>
      <c r="E27" s="170"/>
    </row>
    <row r="28" spans="1:5" ht="27.6" customHeight="1">
      <c r="A28" s="213" t="s">
        <v>323</v>
      </c>
      <c r="B28" s="213"/>
      <c r="C28" s="213"/>
      <c r="D28" s="213"/>
      <c r="E28" s="213"/>
    </row>
    <row r="29" spans="1:5">
      <c r="A29" s="183"/>
      <c r="B29" s="183"/>
      <c r="C29" s="183"/>
      <c r="D29" s="183"/>
      <c r="E29" s="183"/>
    </row>
    <row r="30" spans="1:5">
      <c r="A30" s="28"/>
      <c r="B30" s="28"/>
      <c r="C30" s="28"/>
      <c r="D30" s="28"/>
      <c r="E30" s="28"/>
    </row>
    <row r="31" spans="1:5">
      <c r="A31" s="28"/>
      <c r="B31" s="28"/>
      <c r="C31" s="28"/>
      <c r="D31" s="28"/>
      <c r="E31" s="28"/>
    </row>
    <row r="32" spans="1:5">
      <c r="A32" s="196" t="s">
        <v>324</v>
      </c>
      <c r="B32" s="196"/>
      <c r="C32" s="196"/>
      <c r="D32" s="196"/>
      <c r="E32" s="196"/>
    </row>
    <row r="33" spans="1:5" ht="25.9" customHeight="1">
      <c r="A33" s="196"/>
      <c r="B33" s="196"/>
      <c r="C33" s="196"/>
      <c r="D33" s="196"/>
      <c r="E33" s="196"/>
    </row>
    <row r="34" spans="1:5" ht="16.149999999999999">
      <c r="A34" s="212" t="s">
        <v>218</v>
      </c>
      <c r="B34" s="195" t="s">
        <v>158</v>
      </c>
      <c r="C34" s="195" t="s">
        <v>71</v>
      </c>
      <c r="D34" s="195"/>
      <c r="E34" s="195"/>
    </row>
    <row r="35" spans="1:5" ht="16.149999999999999">
      <c r="A35" s="212"/>
      <c r="B35" s="195"/>
      <c r="C35" s="22" t="s">
        <v>312</v>
      </c>
      <c r="D35" s="22" t="s">
        <v>313</v>
      </c>
      <c r="E35" s="22" t="s">
        <v>314</v>
      </c>
    </row>
    <row r="36" spans="1:5" ht="16.149999999999999">
      <c r="A36" s="25" t="s">
        <v>158</v>
      </c>
      <c r="B36" s="74">
        <v>2531672</v>
      </c>
      <c r="C36" s="76">
        <v>0.41202019850912752</v>
      </c>
      <c r="D36" s="76">
        <v>29.252723101570822</v>
      </c>
      <c r="E36" s="76">
        <v>70.317244887963369</v>
      </c>
    </row>
    <row r="37" spans="1:5" ht="16.149999999999999">
      <c r="A37" s="68" t="s">
        <v>225</v>
      </c>
      <c r="B37" s="122">
        <v>95609</v>
      </c>
      <c r="C37" s="96">
        <v>0.17048604210900647</v>
      </c>
      <c r="D37" s="96">
        <v>38.057086675940546</v>
      </c>
      <c r="E37" s="96">
        <v>61.768243575395623</v>
      </c>
    </row>
    <row r="38" spans="1:5" ht="16.149999999999999">
      <c r="A38" s="68" t="s">
        <v>226</v>
      </c>
      <c r="B38" s="122">
        <v>528548</v>
      </c>
      <c r="C38" s="96">
        <v>0.12184323845705594</v>
      </c>
      <c r="D38" s="96">
        <v>30.959156027456352</v>
      </c>
      <c r="E38" s="96">
        <v>68.917108758334152</v>
      </c>
    </row>
    <row r="39" spans="1:5" ht="16.149999999999999">
      <c r="A39" s="68" t="s">
        <v>136</v>
      </c>
      <c r="B39" s="122">
        <v>1306565</v>
      </c>
      <c r="C39" s="96">
        <v>0.35306318476310022</v>
      </c>
      <c r="D39" s="96">
        <v>27.601994542942755</v>
      </c>
      <c r="E39" s="96">
        <v>72.032313738696502</v>
      </c>
    </row>
    <row r="40" spans="1:5" ht="16.149999999999999">
      <c r="A40" s="68" t="s">
        <v>227</v>
      </c>
      <c r="B40" s="122">
        <v>504943</v>
      </c>
      <c r="C40" s="96">
        <v>0.93574918357121495</v>
      </c>
      <c r="D40" s="96">
        <v>28.75354247905209</v>
      </c>
      <c r="E40" s="96">
        <v>70.259415419166132</v>
      </c>
    </row>
    <row r="41" spans="1:5" ht="16.149999999999999">
      <c r="A41" s="68" t="s">
        <v>228</v>
      </c>
      <c r="B41" s="122">
        <v>96007</v>
      </c>
      <c r="C41" s="96">
        <v>0.29789494516024873</v>
      </c>
      <c r="D41" s="96">
        <v>36.180695157644756</v>
      </c>
      <c r="E41" s="96">
        <v>63.502661264282814</v>
      </c>
    </row>
    <row r="42" spans="1:5">
      <c r="A42" s="2" t="s">
        <v>315</v>
      </c>
      <c r="B42" s="2"/>
      <c r="C42" s="2"/>
      <c r="D42" s="2"/>
      <c r="E42" s="2"/>
    </row>
    <row r="43" spans="1:5">
      <c r="A43" s="170" t="s">
        <v>320</v>
      </c>
      <c r="B43" s="170"/>
      <c r="C43" s="170"/>
      <c r="D43" s="170"/>
      <c r="E43" s="170"/>
    </row>
    <row r="44" spans="1:5" ht="30" customHeight="1">
      <c r="A44" s="213" t="s">
        <v>325</v>
      </c>
      <c r="B44" s="213"/>
      <c r="C44" s="213"/>
      <c r="D44" s="213"/>
      <c r="E44" s="213"/>
    </row>
    <row r="45" spans="1:5">
      <c r="A45" s="183"/>
      <c r="B45" s="183"/>
      <c r="C45" s="183"/>
      <c r="D45" s="183"/>
      <c r="E45" s="183"/>
    </row>
  </sheetData>
  <mergeCells count="20">
    <mergeCell ref="A45:E45"/>
    <mergeCell ref="A16:E17"/>
    <mergeCell ref="A18:A19"/>
    <mergeCell ref="B18:B19"/>
    <mergeCell ref="C18:E18"/>
    <mergeCell ref="A28:E28"/>
    <mergeCell ref="A29:E29"/>
    <mergeCell ref="A32:E33"/>
    <mergeCell ref="A34:A35"/>
    <mergeCell ref="B34:B35"/>
    <mergeCell ref="C34:E34"/>
    <mergeCell ref="A44:E44"/>
    <mergeCell ref="A27:E27"/>
    <mergeCell ref="A43:E43"/>
    <mergeCell ref="A13:E13"/>
    <mergeCell ref="A1:E2"/>
    <mergeCell ref="A3:A4"/>
    <mergeCell ref="B3:B4"/>
    <mergeCell ref="C3:E3"/>
    <mergeCell ref="A12:E1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E98FE-83F1-430B-8527-644F01922813}">
  <dimension ref="A1:D106"/>
  <sheetViews>
    <sheetView workbookViewId="0">
      <selection sqref="A1:D1"/>
    </sheetView>
  </sheetViews>
  <sheetFormatPr defaultRowHeight="14.45"/>
  <cols>
    <col min="1" max="1" width="42.7109375" customWidth="1"/>
    <col min="2" max="4" width="16.7109375" customWidth="1"/>
  </cols>
  <sheetData>
    <row r="1" spans="1:4" ht="100.15" customHeight="1">
      <c r="A1" s="203" t="s">
        <v>326</v>
      </c>
      <c r="B1" s="203"/>
      <c r="C1" s="192"/>
      <c r="D1" s="192"/>
    </row>
    <row r="2" spans="1:4" ht="16.149999999999999">
      <c r="A2" s="214" t="s">
        <v>327</v>
      </c>
      <c r="B2" s="216" t="s">
        <v>328</v>
      </c>
      <c r="C2" s="217" t="s">
        <v>329</v>
      </c>
      <c r="D2" s="218"/>
    </row>
    <row r="3" spans="1:4" ht="15.75" customHeight="1">
      <c r="A3" s="214"/>
      <c r="B3" s="214"/>
      <c r="C3" s="214" t="s">
        <v>330</v>
      </c>
      <c r="D3" s="214" t="s">
        <v>331</v>
      </c>
    </row>
    <row r="4" spans="1:4" ht="15.75" customHeight="1">
      <c r="A4" s="215"/>
      <c r="B4" s="214"/>
      <c r="C4" s="214"/>
      <c r="D4" s="214"/>
    </row>
    <row r="5" spans="1:4" ht="16.149999999999999">
      <c r="A5" s="123" t="s">
        <v>332</v>
      </c>
      <c r="B5" s="105">
        <v>20.8</v>
      </c>
      <c r="C5" s="105">
        <v>16.8</v>
      </c>
      <c r="D5" s="105">
        <v>25.7</v>
      </c>
    </row>
    <row r="6" spans="1:4" ht="16.149999999999999">
      <c r="A6" s="123" t="s">
        <v>333</v>
      </c>
      <c r="B6" s="105">
        <v>17.600000000000001</v>
      </c>
      <c r="C6" s="105">
        <v>10.1</v>
      </c>
      <c r="D6" s="105">
        <v>26.5</v>
      </c>
    </row>
    <row r="7" spans="1:4" ht="16.149999999999999">
      <c r="A7" s="123" t="s">
        <v>334</v>
      </c>
      <c r="B7" s="105">
        <v>22.4</v>
      </c>
      <c r="C7" s="105">
        <v>18</v>
      </c>
      <c r="D7" s="105">
        <v>27.7</v>
      </c>
    </row>
    <row r="8" spans="1:4" ht="16.149999999999999">
      <c r="A8" s="123" t="s">
        <v>335</v>
      </c>
      <c r="B8" s="105">
        <v>20.5</v>
      </c>
      <c r="C8" s="105">
        <v>13.5</v>
      </c>
      <c r="D8" s="105">
        <v>28.1</v>
      </c>
    </row>
    <row r="9" spans="1:4" ht="16.149999999999999">
      <c r="A9" s="123" t="s">
        <v>336</v>
      </c>
      <c r="B9" s="105">
        <v>22</v>
      </c>
      <c r="C9" s="105">
        <v>14.8</v>
      </c>
      <c r="D9" s="105">
        <v>30.2</v>
      </c>
    </row>
    <row r="10" spans="1:4" ht="16.149999999999999">
      <c r="A10" s="123" t="s">
        <v>337</v>
      </c>
      <c r="B10" s="105">
        <v>24.5</v>
      </c>
      <c r="C10" s="105">
        <v>16.600000000000001</v>
      </c>
      <c r="D10" s="105">
        <v>33</v>
      </c>
    </row>
    <row r="11" spans="1:4" ht="16.149999999999999">
      <c r="A11" s="123" t="s">
        <v>338</v>
      </c>
      <c r="B11" s="105">
        <v>19.100000000000001</v>
      </c>
      <c r="C11" s="105">
        <v>14.3</v>
      </c>
      <c r="D11" s="105">
        <v>24.6</v>
      </c>
    </row>
    <row r="12" spans="1:4" ht="16.149999999999999">
      <c r="A12" s="123" t="s">
        <v>339</v>
      </c>
      <c r="B12" s="105">
        <v>23.4</v>
      </c>
      <c r="C12" s="105">
        <v>18.8</v>
      </c>
      <c r="D12" s="105">
        <v>28.5</v>
      </c>
    </row>
    <row r="13" spans="1:4" ht="16.149999999999999">
      <c r="A13" s="123" t="s">
        <v>340</v>
      </c>
      <c r="B13" s="105">
        <v>16.7</v>
      </c>
      <c r="C13" s="105">
        <v>9.6</v>
      </c>
      <c r="D13" s="105">
        <v>25.1</v>
      </c>
    </row>
    <row r="14" spans="1:4" ht="16.149999999999999">
      <c r="A14" s="123" t="s">
        <v>341</v>
      </c>
      <c r="B14" s="105">
        <v>19.8</v>
      </c>
      <c r="C14" s="105">
        <v>11.7</v>
      </c>
      <c r="D14" s="105">
        <v>29.2</v>
      </c>
    </row>
    <row r="15" spans="1:4" ht="16.149999999999999">
      <c r="A15" s="123" t="s">
        <v>342</v>
      </c>
      <c r="B15" s="105">
        <v>19.399999999999999</v>
      </c>
      <c r="C15" s="105">
        <v>11.1</v>
      </c>
      <c r="D15" s="105">
        <v>29.1</v>
      </c>
    </row>
    <row r="16" spans="1:4" ht="16.149999999999999">
      <c r="A16" s="123" t="s">
        <v>343</v>
      </c>
      <c r="B16" s="105">
        <v>18.100000000000001</v>
      </c>
      <c r="C16" s="105">
        <v>9.9</v>
      </c>
      <c r="D16" s="105">
        <v>26.8</v>
      </c>
    </row>
    <row r="17" spans="1:4" ht="16.149999999999999">
      <c r="A17" s="123" t="s">
        <v>344</v>
      </c>
      <c r="B17" s="105">
        <v>22</v>
      </c>
      <c r="C17" s="105">
        <v>11.9</v>
      </c>
      <c r="D17" s="105">
        <v>34.200000000000003</v>
      </c>
    </row>
    <row r="18" spans="1:4" ht="16.149999999999999">
      <c r="A18" s="123" t="s">
        <v>345</v>
      </c>
      <c r="B18" s="105">
        <v>12.6</v>
      </c>
      <c r="C18" s="105">
        <v>8.4</v>
      </c>
      <c r="D18" s="105">
        <v>17.100000000000001</v>
      </c>
    </row>
    <row r="19" spans="1:4" ht="16.149999999999999">
      <c r="A19" s="123" t="s">
        <v>346</v>
      </c>
      <c r="B19" s="105">
        <v>15.5</v>
      </c>
      <c r="C19" s="105">
        <v>10.9</v>
      </c>
      <c r="D19" s="105">
        <v>20.8</v>
      </c>
    </row>
    <row r="20" spans="1:4" ht="16.149999999999999">
      <c r="A20" s="123" t="s">
        <v>347</v>
      </c>
      <c r="B20" s="105">
        <v>19.7</v>
      </c>
      <c r="C20" s="105">
        <v>13.6</v>
      </c>
      <c r="D20" s="105">
        <v>26.6</v>
      </c>
    </row>
    <row r="21" spans="1:4" ht="16.149999999999999">
      <c r="A21" s="123" t="s">
        <v>348</v>
      </c>
      <c r="B21" s="105">
        <v>21.7</v>
      </c>
      <c r="C21" s="105">
        <v>20.7</v>
      </c>
      <c r="D21" s="105">
        <v>22.9</v>
      </c>
    </row>
    <row r="22" spans="1:4" ht="16.149999999999999">
      <c r="A22" s="123" t="s">
        <v>349</v>
      </c>
      <c r="B22" s="105">
        <v>19.100000000000001</v>
      </c>
      <c r="C22" s="105">
        <v>13</v>
      </c>
      <c r="D22" s="105">
        <v>24.7</v>
      </c>
    </row>
    <row r="23" spans="1:4" ht="16.149999999999999">
      <c r="A23" s="123" t="s">
        <v>350</v>
      </c>
      <c r="B23" s="105">
        <v>21.3</v>
      </c>
      <c r="C23" s="105">
        <v>16.600000000000001</v>
      </c>
      <c r="D23" s="105">
        <v>27.1</v>
      </c>
    </row>
    <row r="24" spans="1:4" ht="16.149999999999999">
      <c r="A24" s="123" t="s">
        <v>351</v>
      </c>
      <c r="B24" s="105">
        <v>15.1</v>
      </c>
      <c r="C24" s="105">
        <v>12.1</v>
      </c>
      <c r="D24" s="105">
        <v>18.3</v>
      </c>
    </row>
    <row r="25" spans="1:4" ht="16.149999999999999">
      <c r="A25" s="123" t="s">
        <v>352</v>
      </c>
      <c r="B25" s="105">
        <v>21.4</v>
      </c>
      <c r="C25" s="105">
        <v>17.7</v>
      </c>
      <c r="D25" s="105">
        <v>25.8</v>
      </c>
    </row>
    <row r="26" spans="1:4" ht="16.149999999999999">
      <c r="A26" s="123" t="s">
        <v>353</v>
      </c>
      <c r="B26" s="105">
        <v>28.9</v>
      </c>
      <c r="C26" s="105">
        <v>21.9</v>
      </c>
      <c r="D26" s="105">
        <v>37.5</v>
      </c>
    </row>
    <row r="27" spans="1:4" ht="16.149999999999999">
      <c r="A27" s="123" t="s">
        <v>354</v>
      </c>
      <c r="B27" s="105">
        <v>18.2</v>
      </c>
      <c r="C27" s="105">
        <v>13</v>
      </c>
      <c r="D27" s="105">
        <v>24.7</v>
      </c>
    </row>
    <row r="28" spans="1:4" ht="16.149999999999999">
      <c r="A28" s="123" t="s">
        <v>355</v>
      </c>
      <c r="B28" s="105">
        <v>20.100000000000001</v>
      </c>
      <c r="C28" s="105">
        <v>14</v>
      </c>
      <c r="D28" s="105">
        <v>27.1</v>
      </c>
    </row>
    <row r="29" spans="1:4" ht="16.149999999999999">
      <c r="A29" s="123" t="s">
        <v>356</v>
      </c>
      <c r="B29" s="105">
        <v>21.9</v>
      </c>
      <c r="C29" s="105">
        <v>12.8</v>
      </c>
      <c r="D29" s="105">
        <v>33</v>
      </c>
    </row>
    <row r="30" spans="1:4" ht="16.149999999999999">
      <c r="A30" s="123" t="s">
        <v>357</v>
      </c>
      <c r="B30" s="105">
        <v>23.2</v>
      </c>
      <c r="C30" s="105">
        <v>18</v>
      </c>
      <c r="D30" s="105">
        <v>29.2</v>
      </c>
    </row>
    <row r="31" spans="1:4" ht="16.149999999999999">
      <c r="A31" s="123" t="s">
        <v>358</v>
      </c>
      <c r="B31" s="105">
        <v>25.7</v>
      </c>
      <c r="C31" s="105">
        <v>20.5</v>
      </c>
      <c r="D31" s="105">
        <v>31.9</v>
      </c>
    </row>
    <row r="32" spans="1:4">
      <c r="A32" s="12" t="s">
        <v>359</v>
      </c>
      <c r="B32" s="12"/>
      <c r="C32" s="12"/>
      <c r="D32" s="12"/>
    </row>
    <row r="33" spans="1:4" ht="34.15" customHeight="1">
      <c r="A33" s="219" t="s">
        <v>360</v>
      </c>
      <c r="B33" s="219"/>
      <c r="C33" s="219"/>
      <c r="D33" s="219"/>
    </row>
    <row r="34" spans="1:4">
      <c r="A34" s="91"/>
      <c r="B34" s="91"/>
      <c r="C34" s="91"/>
      <c r="D34" s="91"/>
    </row>
    <row r="35" spans="1:4">
      <c r="A35" s="219"/>
      <c r="B35" s="219"/>
      <c r="C35" s="219"/>
      <c r="D35" s="219"/>
    </row>
    <row r="36" spans="1:4" ht="75" customHeight="1">
      <c r="A36" s="220" t="s">
        <v>361</v>
      </c>
      <c r="B36" s="221"/>
      <c r="C36" s="221"/>
      <c r="D36" s="221"/>
    </row>
    <row r="37" spans="1:4" ht="16.149999999999999">
      <c r="A37" s="216" t="s">
        <v>327</v>
      </c>
      <c r="B37" s="223" t="s">
        <v>328</v>
      </c>
      <c r="C37" s="224" t="s">
        <v>329</v>
      </c>
      <c r="D37" s="218"/>
    </row>
    <row r="38" spans="1:4" ht="15.75" customHeight="1">
      <c r="A38" s="216"/>
      <c r="B38" s="223"/>
      <c r="C38" s="225" t="s">
        <v>330</v>
      </c>
      <c r="D38" s="214" t="s">
        <v>331</v>
      </c>
    </row>
    <row r="39" spans="1:4" ht="14.45" customHeight="1">
      <c r="A39" s="222"/>
      <c r="B39" s="223"/>
      <c r="C39" s="225"/>
      <c r="D39" s="214"/>
    </row>
    <row r="40" spans="1:4" ht="16.149999999999999">
      <c r="A40" s="123" t="s">
        <v>332</v>
      </c>
      <c r="B40" s="124">
        <v>17.3</v>
      </c>
      <c r="C40" s="124">
        <v>11.2</v>
      </c>
      <c r="D40" s="124">
        <v>24.7</v>
      </c>
    </row>
    <row r="41" spans="1:4" ht="16.149999999999999">
      <c r="A41" s="125" t="s">
        <v>333</v>
      </c>
      <c r="B41" s="126">
        <v>15.3</v>
      </c>
      <c r="C41" s="126">
        <v>9.8000000000000007</v>
      </c>
      <c r="D41" s="126">
        <v>21.9</v>
      </c>
    </row>
    <row r="42" spans="1:4" ht="16.149999999999999">
      <c r="A42" s="125" t="s">
        <v>334</v>
      </c>
      <c r="B42" s="126">
        <v>25.2</v>
      </c>
      <c r="C42" s="126">
        <v>16</v>
      </c>
      <c r="D42" s="126">
        <v>36.200000000000003</v>
      </c>
    </row>
    <row r="43" spans="1:4" ht="16.149999999999999">
      <c r="A43" s="125" t="s">
        <v>335</v>
      </c>
      <c r="B43" s="126">
        <v>17.899999999999999</v>
      </c>
      <c r="C43" s="126">
        <v>12.8</v>
      </c>
      <c r="D43" s="126">
        <v>23.4</v>
      </c>
    </row>
    <row r="44" spans="1:4" ht="16.149999999999999">
      <c r="A44" s="125" t="s">
        <v>336</v>
      </c>
      <c r="B44" s="126">
        <v>19.8</v>
      </c>
      <c r="C44" s="126">
        <v>15.4</v>
      </c>
      <c r="D44" s="126">
        <v>24.7</v>
      </c>
    </row>
    <row r="45" spans="1:4" ht="16.149999999999999">
      <c r="A45" s="125" t="s">
        <v>337</v>
      </c>
      <c r="B45" s="126">
        <v>23.2</v>
      </c>
      <c r="C45" s="126">
        <v>12.3</v>
      </c>
      <c r="D45" s="126">
        <v>35</v>
      </c>
    </row>
    <row r="46" spans="1:4" ht="16.149999999999999">
      <c r="A46" s="125" t="s">
        <v>338</v>
      </c>
      <c r="B46" s="126">
        <v>15.2</v>
      </c>
      <c r="C46" s="126">
        <v>8.6</v>
      </c>
      <c r="D46" s="126">
        <v>22.7</v>
      </c>
    </row>
    <row r="47" spans="1:4" ht="16.149999999999999">
      <c r="A47" s="125" t="s">
        <v>339</v>
      </c>
      <c r="B47" s="126">
        <v>21.5</v>
      </c>
      <c r="C47" s="126">
        <v>17.600000000000001</v>
      </c>
      <c r="D47" s="126">
        <v>25.8</v>
      </c>
    </row>
    <row r="48" spans="1:4" ht="16.149999999999999">
      <c r="A48" s="125" t="s">
        <v>340</v>
      </c>
      <c r="B48" s="126">
        <v>18.3</v>
      </c>
      <c r="C48" s="126">
        <v>13.7</v>
      </c>
      <c r="D48" s="126">
        <v>23.2</v>
      </c>
    </row>
    <row r="49" spans="1:4" ht="16.149999999999999">
      <c r="A49" s="125" t="s">
        <v>341</v>
      </c>
      <c r="B49" s="126">
        <v>18.399999999999999</v>
      </c>
      <c r="C49" s="126">
        <v>12.5</v>
      </c>
      <c r="D49" s="126">
        <v>25.2</v>
      </c>
    </row>
    <row r="50" spans="1:4" ht="16.149999999999999">
      <c r="A50" s="125" t="s">
        <v>342</v>
      </c>
      <c r="B50" s="126">
        <v>19.8</v>
      </c>
      <c r="C50" s="126">
        <v>13</v>
      </c>
      <c r="D50" s="126">
        <v>27.9</v>
      </c>
    </row>
    <row r="51" spans="1:4" ht="16.149999999999999">
      <c r="A51" s="125" t="s">
        <v>343</v>
      </c>
      <c r="B51" s="126">
        <v>20.399999999999999</v>
      </c>
      <c r="C51" s="126">
        <v>13.7</v>
      </c>
      <c r="D51" s="126">
        <v>27.6</v>
      </c>
    </row>
    <row r="52" spans="1:4" ht="16.149999999999999">
      <c r="A52" s="125" t="s">
        <v>344</v>
      </c>
      <c r="B52" s="126">
        <v>13.2</v>
      </c>
      <c r="C52" s="126">
        <v>8.4</v>
      </c>
      <c r="D52" s="126">
        <v>19</v>
      </c>
    </row>
    <row r="53" spans="1:4" ht="16.149999999999999">
      <c r="A53" s="125" t="s">
        <v>345</v>
      </c>
      <c r="B53" s="126">
        <v>14.8</v>
      </c>
      <c r="C53" s="126">
        <v>9.8000000000000007</v>
      </c>
      <c r="D53" s="126">
        <v>20.2</v>
      </c>
    </row>
    <row r="54" spans="1:4" ht="16.149999999999999">
      <c r="A54" s="125" t="s">
        <v>346</v>
      </c>
      <c r="B54" s="126">
        <v>15.4</v>
      </c>
      <c r="C54" s="126">
        <v>10.3</v>
      </c>
      <c r="D54" s="126">
        <v>21.4</v>
      </c>
    </row>
    <row r="55" spans="1:4" ht="16.149999999999999">
      <c r="A55" s="125" t="s">
        <v>347</v>
      </c>
      <c r="B55" s="126">
        <v>22.2</v>
      </c>
      <c r="C55" s="126">
        <v>13</v>
      </c>
      <c r="D55" s="126">
        <v>32.5</v>
      </c>
    </row>
    <row r="56" spans="1:4" ht="16.149999999999999">
      <c r="A56" s="125" t="s">
        <v>348</v>
      </c>
      <c r="B56" s="126">
        <v>12.8</v>
      </c>
      <c r="C56" s="126">
        <v>10.5</v>
      </c>
      <c r="D56" s="126">
        <v>15.6</v>
      </c>
    </row>
    <row r="57" spans="1:4" ht="16.149999999999999">
      <c r="A57" s="125" t="s">
        <v>349</v>
      </c>
      <c r="B57" s="126">
        <v>21.7</v>
      </c>
      <c r="C57" s="126">
        <v>14.4</v>
      </c>
      <c r="D57" s="126">
        <v>28.4</v>
      </c>
    </row>
    <row r="58" spans="1:4" ht="16.149999999999999">
      <c r="A58" s="125" t="s">
        <v>350</v>
      </c>
      <c r="B58" s="126">
        <v>19.399999999999999</v>
      </c>
      <c r="C58" s="126">
        <v>15.2</v>
      </c>
      <c r="D58" s="126">
        <v>24.6</v>
      </c>
    </row>
    <row r="59" spans="1:4" ht="16.149999999999999">
      <c r="A59" s="125" t="s">
        <v>351</v>
      </c>
      <c r="B59" s="126">
        <v>13.7</v>
      </c>
      <c r="C59" s="126">
        <v>10.199999999999999</v>
      </c>
      <c r="D59" s="126">
        <v>17.399999999999999</v>
      </c>
    </row>
    <row r="60" spans="1:4" ht="16.149999999999999">
      <c r="A60" s="125" t="s">
        <v>352</v>
      </c>
      <c r="B60" s="126">
        <v>19.899999999999999</v>
      </c>
      <c r="C60" s="126">
        <v>16.600000000000001</v>
      </c>
      <c r="D60" s="126">
        <v>23.8</v>
      </c>
    </row>
    <row r="61" spans="1:4" ht="16.149999999999999">
      <c r="A61" s="125" t="s">
        <v>353</v>
      </c>
      <c r="B61" s="126">
        <v>22.5</v>
      </c>
      <c r="C61" s="126">
        <v>15.2</v>
      </c>
      <c r="D61" s="126">
        <v>31.5</v>
      </c>
    </row>
    <row r="62" spans="1:4" ht="16.149999999999999">
      <c r="A62" s="125" t="s">
        <v>354</v>
      </c>
      <c r="B62" s="126">
        <v>17.899999999999999</v>
      </c>
      <c r="C62" s="126">
        <v>13.7</v>
      </c>
      <c r="D62" s="126">
        <v>23</v>
      </c>
    </row>
    <row r="63" spans="1:4" ht="16.149999999999999">
      <c r="A63" s="125" t="s">
        <v>355</v>
      </c>
      <c r="B63" s="126">
        <v>15.8</v>
      </c>
      <c r="C63" s="126">
        <v>9.6999999999999993</v>
      </c>
      <c r="D63" s="126">
        <v>23</v>
      </c>
    </row>
    <row r="64" spans="1:4" ht="16.149999999999999">
      <c r="A64" s="125" t="s">
        <v>356</v>
      </c>
      <c r="B64" s="126">
        <v>18.5</v>
      </c>
      <c r="C64" s="126">
        <v>10.3</v>
      </c>
      <c r="D64" s="126">
        <v>28.5</v>
      </c>
    </row>
    <row r="65" spans="1:4" ht="16.149999999999999">
      <c r="A65" s="125" t="s">
        <v>357</v>
      </c>
      <c r="B65" s="126">
        <v>23.3</v>
      </c>
      <c r="C65" s="126">
        <v>15.3</v>
      </c>
      <c r="D65" s="126">
        <v>32.6</v>
      </c>
    </row>
    <row r="66" spans="1:4" ht="16.149999999999999">
      <c r="A66" s="125" t="s">
        <v>358</v>
      </c>
      <c r="B66" s="126">
        <v>22.5</v>
      </c>
      <c r="C66" s="126">
        <v>16.3</v>
      </c>
      <c r="D66" s="126">
        <v>29.7</v>
      </c>
    </row>
    <row r="67" spans="1:4">
      <c r="A67" s="12" t="s">
        <v>359</v>
      </c>
      <c r="B67" s="12"/>
      <c r="C67" s="12"/>
      <c r="D67" s="12"/>
    </row>
    <row r="68" spans="1:4" ht="30" customHeight="1">
      <c r="A68" s="219" t="s">
        <v>360</v>
      </c>
      <c r="B68" s="219"/>
      <c r="C68" s="219"/>
      <c r="D68" s="219"/>
    </row>
    <row r="69" spans="1:4">
      <c r="A69" s="219"/>
      <c r="B69" s="219"/>
      <c r="C69" s="219"/>
      <c r="D69" s="219"/>
    </row>
    <row r="70" spans="1:4">
      <c r="A70" s="90"/>
      <c r="B70" s="90"/>
      <c r="C70" s="90"/>
      <c r="D70" s="90"/>
    </row>
    <row r="71" spans="1:4">
      <c r="A71" s="90"/>
      <c r="B71" s="90"/>
      <c r="C71" s="90"/>
      <c r="D71" s="90"/>
    </row>
    <row r="72" spans="1:4" ht="16.149999999999999">
      <c r="A72" s="64"/>
      <c r="B72" s="64"/>
      <c r="C72" s="64"/>
      <c r="D72" s="64"/>
    </row>
    <row r="73" spans="1:4" ht="85.5" customHeight="1">
      <c r="A73" s="220" t="s">
        <v>362</v>
      </c>
      <c r="B73" s="220"/>
      <c r="C73" s="221"/>
      <c r="D73" s="221"/>
    </row>
    <row r="74" spans="1:4" ht="16.149999999999999">
      <c r="A74" s="214" t="s">
        <v>327</v>
      </c>
      <c r="B74" s="216" t="s">
        <v>328</v>
      </c>
      <c r="C74" s="217" t="s">
        <v>329</v>
      </c>
      <c r="D74" s="218"/>
    </row>
    <row r="75" spans="1:4" ht="14.45" customHeight="1">
      <c r="A75" s="214"/>
      <c r="B75" s="214"/>
      <c r="C75" s="214" t="s">
        <v>330</v>
      </c>
      <c r="D75" s="214" t="s">
        <v>331</v>
      </c>
    </row>
    <row r="76" spans="1:4" ht="14.45" customHeight="1">
      <c r="A76" s="215"/>
      <c r="B76" s="214"/>
      <c r="C76" s="214"/>
      <c r="D76" s="214"/>
    </row>
    <row r="77" spans="1:4" ht="16.149999999999999">
      <c r="A77" s="123" t="s">
        <v>332</v>
      </c>
      <c r="B77" s="124">
        <f>0.235*100</f>
        <v>23.5</v>
      </c>
      <c r="C77" s="127">
        <f>0.154*100</f>
        <v>15.4</v>
      </c>
      <c r="D77" s="128">
        <f>0.335*100</f>
        <v>33.5</v>
      </c>
    </row>
    <row r="78" spans="1:4" ht="16.149999999999999">
      <c r="A78" s="125" t="s">
        <v>333</v>
      </c>
      <c r="B78" s="126">
        <f>0.165*100</f>
        <v>16.5</v>
      </c>
      <c r="C78" s="126">
        <f>0.091*100</f>
        <v>9.1</v>
      </c>
      <c r="D78" s="126">
        <f>0.251*100</f>
        <v>25.1</v>
      </c>
    </row>
    <row r="79" spans="1:4" ht="16.149999999999999">
      <c r="A79" s="125" t="s">
        <v>334</v>
      </c>
      <c r="B79" s="126">
        <f>0.221*100</f>
        <v>22.1</v>
      </c>
      <c r="C79" s="126">
        <f>0.153*100</f>
        <v>15.299999999999999</v>
      </c>
      <c r="D79" s="126">
        <f>0.302*100</f>
        <v>30.2</v>
      </c>
    </row>
    <row r="80" spans="1:4" ht="16.149999999999999">
      <c r="A80" s="125" t="s">
        <v>335</v>
      </c>
      <c r="B80" s="126">
        <f>0.19*100</f>
        <v>19</v>
      </c>
      <c r="C80" s="126">
        <f>0.128*100</f>
        <v>12.8</v>
      </c>
      <c r="D80" s="126">
        <f>0.257*100</f>
        <v>25.7</v>
      </c>
    </row>
    <row r="81" spans="1:4" ht="16.149999999999999">
      <c r="A81" s="125" t="s">
        <v>336</v>
      </c>
      <c r="B81" s="126">
        <f>0.24*100</f>
        <v>24</v>
      </c>
      <c r="C81" s="126">
        <f>0.197*100</f>
        <v>19.7</v>
      </c>
      <c r="D81" s="126">
        <f>0.289*100</f>
        <v>28.9</v>
      </c>
    </row>
    <row r="82" spans="1:4" ht="16.149999999999999">
      <c r="A82" s="125" t="s">
        <v>337</v>
      </c>
      <c r="B82" s="126">
        <f>0.233*100</f>
        <v>23.3</v>
      </c>
      <c r="C82" s="126">
        <f>0.164*100</f>
        <v>16.400000000000002</v>
      </c>
      <c r="D82" s="126">
        <f>0.309*100</f>
        <v>30.9</v>
      </c>
    </row>
    <row r="83" spans="1:4" ht="16.149999999999999">
      <c r="A83" s="125" t="s">
        <v>338</v>
      </c>
      <c r="B83" s="126">
        <f>0.164*100</f>
        <v>16.400000000000002</v>
      </c>
      <c r="C83" s="126">
        <f>0.12*100</f>
        <v>12</v>
      </c>
      <c r="D83" s="126">
        <f>0.216*100</f>
        <v>21.6</v>
      </c>
    </row>
    <row r="84" spans="1:4" ht="16.149999999999999">
      <c r="A84" s="125" t="s">
        <v>339</v>
      </c>
      <c r="B84" s="126">
        <f>0.267*100</f>
        <v>26.700000000000003</v>
      </c>
      <c r="C84" s="126">
        <f>0.205*100</f>
        <v>20.5</v>
      </c>
      <c r="D84" s="126">
        <f>0.335*100</f>
        <v>33.5</v>
      </c>
    </row>
    <row r="85" spans="1:4" ht="16.149999999999999">
      <c r="A85" s="125" t="s">
        <v>340</v>
      </c>
      <c r="B85" s="126">
        <f>0.155*100</f>
        <v>15.5</v>
      </c>
      <c r="C85" s="126">
        <f>0.099*100</f>
        <v>9.9</v>
      </c>
      <c r="D85" s="126">
        <f>0.222*100</f>
        <v>22.2</v>
      </c>
    </row>
    <row r="86" spans="1:4" ht="16.149999999999999">
      <c r="A86" s="125" t="s">
        <v>341</v>
      </c>
      <c r="B86" s="126">
        <f>0.246*100</f>
        <v>24.6</v>
      </c>
      <c r="C86" s="126">
        <f>0.197*100</f>
        <v>19.7</v>
      </c>
      <c r="D86" s="126">
        <f>0.302*100</f>
        <v>30.2</v>
      </c>
    </row>
    <row r="87" spans="1:4" ht="16.149999999999999">
      <c r="A87" s="125" t="s">
        <v>342</v>
      </c>
      <c r="B87" s="126">
        <f>0.169*100</f>
        <v>16.900000000000002</v>
      </c>
      <c r="C87" s="126">
        <f>0.101*100</f>
        <v>10.100000000000001</v>
      </c>
      <c r="D87" s="126">
        <f>0.251*100</f>
        <v>25.1</v>
      </c>
    </row>
    <row r="88" spans="1:4" ht="16.149999999999999">
      <c r="A88" s="125" t="s">
        <v>343</v>
      </c>
      <c r="B88" s="126">
        <f>0.17*100</f>
        <v>17</v>
      </c>
      <c r="C88" s="126">
        <f>0.095*100</f>
        <v>9.5</v>
      </c>
      <c r="D88" s="126">
        <f>0.251*100</f>
        <v>25.1</v>
      </c>
    </row>
    <row r="89" spans="1:4" ht="16.149999999999999">
      <c r="A89" s="125" t="s">
        <v>344</v>
      </c>
      <c r="B89" s="126">
        <f>0.161*100</f>
        <v>16.100000000000001</v>
      </c>
      <c r="C89" s="126">
        <f>0.125*100</f>
        <v>12.5</v>
      </c>
      <c r="D89" s="126">
        <f>0.206*100</f>
        <v>20.599999999999998</v>
      </c>
    </row>
    <row r="90" spans="1:4" ht="16.149999999999999">
      <c r="A90" s="125" t="s">
        <v>345</v>
      </c>
      <c r="B90" s="126">
        <f>0.217*100</f>
        <v>21.7</v>
      </c>
      <c r="C90" s="126">
        <f>0.082*100</f>
        <v>8.2000000000000011</v>
      </c>
      <c r="D90" s="126">
        <f>0.176*100</f>
        <v>17.599999999999998</v>
      </c>
    </row>
    <row r="91" spans="1:4" ht="16.149999999999999">
      <c r="A91" s="125" t="s">
        <v>346</v>
      </c>
      <c r="B91" s="126">
        <f>0.197*100</f>
        <v>19.7</v>
      </c>
      <c r="C91" s="126">
        <f>0.125*100</f>
        <v>12.5</v>
      </c>
      <c r="D91" s="126">
        <f>0.258*100</f>
        <v>25.8</v>
      </c>
    </row>
    <row r="92" spans="1:4" ht="16.149999999999999">
      <c r="A92" s="125" t="s">
        <v>347</v>
      </c>
      <c r="B92" s="126">
        <f>0.23*100</f>
        <v>23</v>
      </c>
      <c r="C92" s="126">
        <f>0.082*100</f>
        <v>8.2000000000000011</v>
      </c>
      <c r="D92" s="126">
        <f>0.347*100</f>
        <v>34.699999999999996</v>
      </c>
    </row>
    <row r="93" spans="1:4" ht="16.149999999999999">
      <c r="A93" s="125" t="s">
        <v>348</v>
      </c>
      <c r="B93" s="126">
        <f>0.209*100</f>
        <v>20.9</v>
      </c>
      <c r="C93" s="126">
        <f>0.144*100</f>
        <v>14.399999999999999</v>
      </c>
      <c r="D93" s="126">
        <f>0.244*100</f>
        <v>24.4</v>
      </c>
    </row>
    <row r="94" spans="1:4" ht="16.149999999999999">
      <c r="A94" s="125" t="s">
        <v>349</v>
      </c>
      <c r="B94" s="126">
        <f>0.171*100</f>
        <v>17.100000000000001</v>
      </c>
      <c r="C94" s="126">
        <f>0.124*100</f>
        <v>12.4</v>
      </c>
      <c r="D94" s="126">
        <f>0.213*100</f>
        <v>21.3</v>
      </c>
    </row>
    <row r="95" spans="1:4" ht="16.149999999999999">
      <c r="A95" s="125" t="s">
        <v>350</v>
      </c>
      <c r="B95" s="126">
        <f>0.211*100</f>
        <v>21.099999999999998</v>
      </c>
      <c r="C95" s="126">
        <f>0.169*100</f>
        <v>16.900000000000002</v>
      </c>
      <c r="D95" s="126">
        <f>0.264*100</f>
        <v>26.400000000000002</v>
      </c>
    </row>
    <row r="96" spans="1:4" ht="16.149999999999999">
      <c r="A96" s="125" t="s">
        <v>351</v>
      </c>
      <c r="B96" s="126">
        <f>0.169*100</f>
        <v>16.900000000000002</v>
      </c>
      <c r="C96" s="126">
        <f>0.109*100</f>
        <v>10.9</v>
      </c>
      <c r="D96" s="126">
        <f>0.235*100</f>
        <v>23.5</v>
      </c>
    </row>
    <row r="97" spans="1:4" ht="16.149999999999999">
      <c r="A97" s="125" t="s">
        <v>352</v>
      </c>
      <c r="B97" s="126">
        <f>0.218*100</f>
        <v>21.8</v>
      </c>
      <c r="C97" s="126">
        <f>0.204*100</f>
        <v>20.399999999999999</v>
      </c>
      <c r="D97" s="126">
        <f>0.235*100</f>
        <v>23.5</v>
      </c>
    </row>
    <row r="98" spans="1:4" ht="16.149999999999999">
      <c r="A98" s="125" t="s">
        <v>353</v>
      </c>
      <c r="B98" s="126">
        <f>0.273*100</f>
        <v>27.3</v>
      </c>
      <c r="C98" s="126">
        <f>0.216*100</f>
        <v>21.6</v>
      </c>
      <c r="D98" s="126">
        <f>0.34*100</f>
        <v>34</v>
      </c>
    </row>
    <row r="99" spans="1:4" ht="16.149999999999999">
      <c r="A99" s="125" t="s">
        <v>354</v>
      </c>
      <c r="B99" s="126">
        <f>0.189*100</f>
        <v>18.899999999999999</v>
      </c>
      <c r="C99" s="126">
        <f>0.106*100</f>
        <v>10.6</v>
      </c>
      <c r="D99" s="126">
        <f>0.293*100</f>
        <v>29.299999999999997</v>
      </c>
    </row>
    <row r="100" spans="1:4" ht="16.149999999999999">
      <c r="A100" s="125" t="s">
        <v>355</v>
      </c>
      <c r="B100" s="126">
        <f>0.217*100</f>
        <v>21.7</v>
      </c>
      <c r="C100" s="126">
        <f>0.167*100</f>
        <v>16.7</v>
      </c>
      <c r="D100" s="126">
        <f>0.276*100</f>
        <v>27.6</v>
      </c>
    </row>
    <row r="101" spans="1:4" ht="16.149999999999999">
      <c r="A101" s="125" t="s">
        <v>356</v>
      </c>
      <c r="B101" s="126">
        <f>0.189*100</f>
        <v>18.899999999999999</v>
      </c>
      <c r="C101" s="126">
        <f>0.113*100</f>
        <v>11.3</v>
      </c>
      <c r="D101" s="126">
        <f>0.281*100</f>
        <v>28.1</v>
      </c>
    </row>
    <row r="102" spans="1:4" ht="16.149999999999999">
      <c r="A102" s="125" t="s">
        <v>357</v>
      </c>
      <c r="B102" s="126">
        <f>0.211*100</f>
        <v>21.099999999999998</v>
      </c>
      <c r="C102" s="126">
        <f>0.14*100</f>
        <v>14.000000000000002</v>
      </c>
      <c r="D102" s="126">
        <f>0.295*100</f>
        <v>29.5</v>
      </c>
    </row>
    <row r="103" spans="1:4" ht="16.149999999999999">
      <c r="A103" s="125" t="s">
        <v>358</v>
      </c>
      <c r="B103" s="126">
        <f>0.243*100</f>
        <v>24.3</v>
      </c>
      <c r="C103" s="126">
        <f>0.186*100</f>
        <v>18.600000000000001</v>
      </c>
      <c r="D103" s="126">
        <f>0.308*100</f>
        <v>30.8</v>
      </c>
    </row>
    <row r="104" spans="1:4">
      <c r="A104" s="12" t="s">
        <v>359</v>
      </c>
      <c r="B104" s="12"/>
      <c r="C104" s="12"/>
      <c r="D104" s="12"/>
    </row>
    <row r="105" spans="1:4" ht="25.5" customHeight="1">
      <c r="A105" s="219" t="s">
        <v>360</v>
      </c>
      <c r="B105" s="219"/>
      <c r="C105" s="219"/>
      <c r="D105" s="219"/>
    </row>
    <row r="106" spans="1:4">
      <c r="A106" s="219"/>
      <c r="B106" s="219"/>
      <c r="C106" s="219"/>
      <c r="D106" s="219"/>
    </row>
  </sheetData>
  <mergeCells count="24">
    <mergeCell ref="A105:D105"/>
    <mergeCell ref="A106:D106"/>
    <mergeCell ref="A68:D68"/>
    <mergeCell ref="A69:D69"/>
    <mergeCell ref="A73:D73"/>
    <mergeCell ref="A74:A76"/>
    <mergeCell ref="B74:B76"/>
    <mergeCell ref="C74:D74"/>
    <mergeCell ref="C75:C76"/>
    <mergeCell ref="D75:D76"/>
    <mergeCell ref="A33:D33"/>
    <mergeCell ref="A35:D35"/>
    <mergeCell ref="A36:D36"/>
    <mergeCell ref="A37:A39"/>
    <mergeCell ref="B37:B39"/>
    <mergeCell ref="C37:D37"/>
    <mergeCell ref="C38:C39"/>
    <mergeCell ref="D38:D39"/>
    <mergeCell ref="A1:D1"/>
    <mergeCell ref="A2:A4"/>
    <mergeCell ref="B2:B4"/>
    <mergeCell ref="C2:D2"/>
    <mergeCell ref="C3:C4"/>
    <mergeCell ref="D3:D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B32BA-FB0B-4C1D-A6F9-5A7BA5100859}">
  <dimension ref="A1:D68"/>
  <sheetViews>
    <sheetView workbookViewId="0">
      <selection activeCell="A36" sqref="A36:D36"/>
    </sheetView>
  </sheetViews>
  <sheetFormatPr defaultRowHeight="14.45"/>
  <cols>
    <col min="1" max="1" width="36.7109375" customWidth="1"/>
    <col min="2" max="2" width="13.85546875" customWidth="1"/>
    <col min="3" max="3" width="18.140625" customWidth="1"/>
    <col min="4" max="4" width="19.5703125" customWidth="1"/>
  </cols>
  <sheetData>
    <row r="1" spans="1:4" ht="60" customHeight="1">
      <c r="A1" s="197" t="s">
        <v>363</v>
      </c>
      <c r="B1" s="263"/>
      <c r="C1" s="263"/>
      <c r="D1" s="263"/>
    </row>
    <row r="2" spans="1:4" ht="16.149999999999999">
      <c r="A2" s="201" t="s">
        <v>327</v>
      </c>
      <c r="B2" s="216" t="s">
        <v>328</v>
      </c>
      <c r="C2" s="217" t="s">
        <v>329</v>
      </c>
      <c r="D2" s="218"/>
    </row>
    <row r="3" spans="1:4" ht="14.45" customHeight="1">
      <c r="A3" s="270"/>
      <c r="B3" s="214"/>
      <c r="C3" s="214" t="s">
        <v>330</v>
      </c>
      <c r="D3" s="214" t="s">
        <v>331</v>
      </c>
    </row>
    <row r="4" spans="1:4" ht="14.45" customHeight="1">
      <c r="A4" s="269"/>
      <c r="B4" s="214"/>
      <c r="C4" s="214"/>
      <c r="D4" s="214"/>
    </row>
    <row r="5" spans="1:4" ht="16.149999999999999">
      <c r="A5" s="109" t="s">
        <v>332</v>
      </c>
      <c r="B5" s="111">
        <v>26.5</v>
      </c>
      <c r="C5" s="111">
        <v>28.5</v>
      </c>
      <c r="D5" s="111">
        <v>23.9</v>
      </c>
    </row>
    <row r="6" spans="1:4" ht="16.149999999999999">
      <c r="A6" s="109" t="s">
        <v>333</v>
      </c>
      <c r="B6" s="111">
        <v>23</v>
      </c>
      <c r="C6" s="111">
        <v>23.3</v>
      </c>
      <c r="D6" s="111">
        <v>22.7</v>
      </c>
    </row>
    <row r="7" spans="1:4" ht="16.149999999999999">
      <c r="A7" s="109" t="s">
        <v>334</v>
      </c>
      <c r="B7" s="111">
        <v>29.3</v>
      </c>
      <c r="C7" s="111">
        <v>32.200000000000003</v>
      </c>
      <c r="D7" s="111">
        <v>25.7</v>
      </c>
    </row>
    <row r="8" spans="1:4" ht="16.149999999999999">
      <c r="A8" s="109" t="s">
        <v>335</v>
      </c>
      <c r="B8" s="111">
        <v>20.3</v>
      </c>
      <c r="C8" s="111">
        <v>22</v>
      </c>
      <c r="D8" s="111">
        <v>18.3</v>
      </c>
    </row>
    <row r="9" spans="1:4" ht="16.149999999999999">
      <c r="A9" s="109" t="s">
        <v>336</v>
      </c>
      <c r="B9" s="111">
        <v>22.6</v>
      </c>
      <c r="C9" s="111">
        <v>24.2</v>
      </c>
      <c r="D9" s="111">
        <v>20.9</v>
      </c>
    </row>
    <row r="10" spans="1:4" ht="16.149999999999999">
      <c r="A10" s="109" t="s">
        <v>337</v>
      </c>
      <c r="B10" s="111">
        <v>27.8</v>
      </c>
      <c r="C10" s="111">
        <v>27</v>
      </c>
      <c r="D10" s="111">
        <v>28.6</v>
      </c>
    </row>
    <row r="11" spans="1:4" ht="16.149999999999999">
      <c r="A11" s="109" t="s">
        <v>338</v>
      </c>
      <c r="B11" s="111">
        <v>28.1</v>
      </c>
      <c r="C11" s="111">
        <v>31.5</v>
      </c>
      <c r="D11" s="111">
        <v>24.1</v>
      </c>
    </row>
    <row r="12" spans="1:4" ht="16.149999999999999">
      <c r="A12" s="109" t="s">
        <v>339</v>
      </c>
      <c r="B12" s="111">
        <v>23.3</v>
      </c>
      <c r="C12" s="111">
        <v>25.7</v>
      </c>
      <c r="D12" s="111">
        <v>20.6</v>
      </c>
    </row>
    <row r="13" spans="1:4" ht="16.149999999999999">
      <c r="A13" s="109" t="s">
        <v>340</v>
      </c>
      <c r="B13" s="111">
        <v>22.8</v>
      </c>
      <c r="C13" s="111">
        <v>25.3</v>
      </c>
      <c r="D13" s="111">
        <v>19.8</v>
      </c>
    </row>
    <row r="14" spans="1:4" ht="16.149999999999999">
      <c r="A14" s="109" t="s">
        <v>341</v>
      </c>
      <c r="B14" s="111">
        <v>22.5</v>
      </c>
      <c r="C14" s="111">
        <v>22.4</v>
      </c>
      <c r="D14" s="111">
        <v>22.6</v>
      </c>
    </row>
    <row r="15" spans="1:4" ht="16.149999999999999">
      <c r="A15" s="109" t="s">
        <v>342</v>
      </c>
      <c r="B15" s="111">
        <v>27.3</v>
      </c>
      <c r="C15" s="111">
        <v>28.7</v>
      </c>
      <c r="D15" s="111">
        <v>25.7</v>
      </c>
    </row>
    <row r="16" spans="1:4" ht="16.149999999999999">
      <c r="A16" s="109" t="s">
        <v>343</v>
      </c>
      <c r="B16" s="111">
        <v>21.5</v>
      </c>
      <c r="C16" s="111">
        <v>19.3</v>
      </c>
      <c r="D16" s="111">
        <v>23.8</v>
      </c>
    </row>
    <row r="17" spans="1:4" ht="16.149999999999999">
      <c r="A17" s="109" t="s">
        <v>344</v>
      </c>
      <c r="B17" s="111">
        <v>26.4</v>
      </c>
      <c r="C17" s="111">
        <v>26.8</v>
      </c>
      <c r="D17" s="111">
        <v>26</v>
      </c>
    </row>
    <row r="18" spans="1:4" ht="16.149999999999999">
      <c r="A18" s="109" t="s">
        <v>345</v>
      </c>
      <c r="B18" s="111">
        <v>22.6</v>
      </c>
      <c r="C18" s="111">
        <v>23.9</v>
      </c>
      <c r="D18" s="111">
        <v>21.2</v>
      </c>
    </row>
    <row r="19" spans="1:4" ht="16.149999999999999">
      <c r="A19" s="109" t="s">
        <v>346</v>
      </c>
      <c r="B19" s="111">
        <v>25</v>
      </c>
      <c r="C19" s="111">
        <v>29.6</v>
      </c>
      <c r="D19" s="111">
        <v>19.7</v>
      </c>
    </row>
    <row r="20" spans="1:4" ht="16.149999999999999">
      <c r="A20" s="109" t="s">
        <v>347</v>
      </c>
      <c r="B20" s="111">
        <v>23.1</v>
      </c>
      <c r="C20" s="111">
        <v>22.4</v>
      </c>
      <c r="D20" s="111">
        <v>23.9</v>
      </c>
    </row>
    <row r="21" spans="1:4" ht="16.149999999999999">
      <c r="A21" s="109" t="s">
        <v>348</v>
      </c>
      <c r="B21" s="111">
        <v>26.7</v>
      </c>
      <c r="C21" s="111">
        <v>30.3</v>
      </c>
      <c r="D21" s="111">
        <v>22.2</v>
      </c>
    </row>
    <row r="22" spans="1:4" ht="16.149999999999999">
      <c r="A22" s="109" t="s">
        <v>349</v>
      </c>
      <c r="B22" s="111">
        <v>20.9</v>
      </c>
      <c r="C22" s="111">
        <v>22.9</v>
      </c>
      <c r="D22" s="111">
        <v>19.100000000000001</v>
      </c>
    </row>
    <row r="23" spans="1:4" ht="16.149999999999999">
      <c r="A23" s="109" t="s">
        <v>350</v>
      </c>
      <c r="B23" s="111">
        <v>30.9</v>
      </c>
      <c r="C23" s="111">
        <v>31.4</v>
      </c>
      <c r="D23" s="111">
        <v>30.2</v>
      </c>
    </row>
    <row r="24" spans="1:4" ht="16.149999999999999">
      <c r="A24" s="109" t="s">
        <v>351</v>
      </c>
      <c r="B24" s="111">
        <v>23.1</v>
      </c>
      <c r="C24" s="111">
        <v>22.8</v>
      </c>
      <c r="D24" s="111">
        <v>23.5</v>
      </c>
    </row>
    <row r="25" spans="1:4" ht="16.149999999999999">
      <c r="A25" s="109" t="s">
        <v>352</v>
      </c>
      <c r="B25" s="111">
        <v>32</v>
      </c>
      <c r="C25" s="111">
        <v>31.8</v>
      </c>
      <c r="D25" s="111">
        <v>32.200000000000003</v>
      </c>
    </row>
    <row r="26" spans="1:4" ht="16.149999999999999">
      <c r="A26" s="109" t="s">
        <v>353</v>
      </c>
      <c r="B26" s="111">
        <v>24.3</v>
      </c>
      <c r="C26" s="111">
        <v>28</v>
      </c>
      <c r="D26" s="111">
        <v>19.899999999999999</v>
      </c>
    </row>
    <row r="27" spans="1:4" ht="16.149999999999999">
      <c r="A27" s="109" t="s">
        <v>354</v>
      </c>
      <c r="B27" s="111">
        <v>19.3</v>
      </c>
      <c r="C27" s="111">
        <v>23.8</v>
      </c>
      <c r="D27" s="111">
        <v>13.8</v>
      </c>
    </row>
    <row r="28" spans="1:4" ht="16.149999999999999">
      <c r="A28" s="109" t="s">
        <v>355</v>
      </c>
      <c r="B28" s="111">
        <v>26.4</v>
      </c>
      <c r="C28" s="111">
        <v>24.9</v>
      </c>
      <c r="D28" s="111">
        <v>28.2</v>
      </c>
    </row>
    <row r="29" spans="1:4" ht="16.149999999999999">
      <c r="A29" s="109" t="s">
        <v>356</v>
      </c>
      <c r="B29" s="111">
        <v>24.9</v>
      </c>
      <c r="C29" s="111">
        <v>24.7</v>
      </c>
      <c r="D29" s="111">
        <v>25.2</v>
      </c>
    </row>
    <row r="30" spans="1:4" ht="16.149999999999999">
      <c r="A30" s="109" t="s">
        <v>357</v>
      </c>
      <c r="B30" s="111">
        <v>26.6</v>
      </c>
      <c r="C30" s="111">
        <v>24.6</v>
      </c>
      <c r="D30" s="111">
        <v>29</v>
      </c>
    </row>
    <row r="31" spans="1:4" ht="16.149999999999999">
      <c r="A31" s="109" t="s">
        <v>358</v>
      </c>
      <c r="B31" s="111">
        <v>24.7</v>
      </c>
      <c r="C31" s="111">
        <v>25.8</v>
      </c>
      <c r="D31" s="111">
        <v>23.5</v>
      </c>
    </row>
    <row r="32" spans="1:4">
      <c r="A32" s="81" t="s">
        <v>359</v>
      </c>
      <c r="B32" s="28"/>
      <c r="C32" s="28"/>
      <c r="D32" s="28"/>
    </row>
    <row r="33" spans="1:4">
      <c r="A33" s="81"/>
      <c r="B33" s="28"/>
      <c r="C33" s="28"/>
      <c r="D33" s="28"/>
    </row>
    <row r="34" spans="1:4">
      <c r="A34" s="28"/>
      <c r="B34" s="28"/>
      <c r="C34" s="28"/>
      <c r="D34" s="28"/>
    </row>
    <row r="35" spans="1:4">
      <c r="A35" s="28"/>
      <c r="B35" s="28"/>
      <c r="C35" s="28"/>
      <c r="D35" s="28"/>
    </row>
    <row r="36" spans="1:4" ht="60.75" customHeight="1">
      <c r="A36" s="197" t="s">
        <v>364</v>
      </c>
      <c r="B36" s="263"/>
      <c r="C36" s="263"/>
      <c r="D36" s="263"/>
    </row>
    <row r="37" spans="1:4" ht="16.149999999999999">
      <c r="A37" s="201" t="s">
        <v>327</v>
      </c>
      <c r="B37" s="216" t="s">
        <v>328</v>
      </c>
      <c r="C37" s="217" t="s">
        <v>329</v>
      </c>
      <c r="D37" s="218"/>
    </row>
    <row r="38" spans="1:4" ht="14.45" customHeight="1">
      <c r="A38" s="270"/>
      <c r="B38" s="214"/>
      <c r="C38" s="214" t="s">
        <v>330</v>
      </c>
      <c r="D38" s="214" t="s">
        <v>331</v>
      </c>
    </row>
    <row r="39" spans="1:4" ht="14.45" customHeight="1">
      <c r="A39" s="269"/>
      <c r="B39" s="214"/>
      <c r="C39" s="214"/>
      <c r="D39" s="214"/>
    </row>
    <row r="40" spans="1:4" ht="16.149999999999999">
      <c r="A40" s="109" t="s">
        <v>332</v>
      </c>
      <c r="B40" s="111" t="s">
        <v>365</v>
      </c>
      <c r="C40" s="111" t="s">
        <v>366</v>
      </c>
      <c r="D40" s="111" t="s">
        <v>367</v>
      </c>
    </row>
    <row r="41" spans="1:4" ht="16.149999999999999">
      <c r="A41" s="109" t="s">
        <v>333</v>
      </c>
      <c r="B41" s="111" t="s">
        <v>368</v>
      </c>
      <c r="C41" s="111" t="s">
        <v>369</v>
      </c>
      <c r="D41" s="111" t="s">
        <v>370</v>
      </c>
    </row>
    <row r="42" spans="1:4" ht="16.149999999999999">
      <c r="A42" s="109" t="s">
        <v>334</v>
      </c>
      <c r="B42" s="111" t="s">
        <v>371</v>
      </c>
      <c r="C42" s="111" t="s">
        <v>372</v>
      </c>
      <c r="D42" s="111" t="s">
        <v>373</v>
      </c>
    </row>
    <row r="43" spans="1:4" ht="16.149999999999999">
      <c r="A43" s="109" t="s">
        <v>335</v>
      </c>
      <c r="B43" s="111" t="s">
        <v>374</v>
      </c>
      <c r="C43" s="111" t="s">
        <v>375</v>
      </c>
      <c r="D43" s="111" t="s">
        <v>376</v>
      </c>
    </row>
    <row r="44" spans="1:4" ht="16.149999999999999">
      <c r="A44" s="109" t="s">
        <v>336</v>
      </c>
      <c r="B44" s="111" t="s">
        <v>377</v>
      </c>
      <c r="C44" s="111" t="s">
        <v>378</v>
      </c>
      <c r="D44" s="111" t="s">
        <v>379</v>
      </c>
    </row>
    <row r="45" spans="1:4" ht="16.149999999999999">
      <c r="A45" s="109" t="s">
        <v>337</v>
      </c>
      <c r="B45" s="111" t="s">
        <v>380</v>
      </c>
      <c r="C45" s="111" t="s">
        <v>381</v>
      </c>
      <c r="D45" s="111" t="s">
        <v>382</v>
      </c>
    </row>
    <row r="46" spans="1:4" ht="16.149999999999999">
      <c r="A46" s="109" t="s">
        <v>338</v>
      </c>
      <c r="B46" s="111" t="s">
        <v>383</v>
      </c>
      <c r="C46" s="111" t="s">
        <v>384</v>
      </c>
      <c r="D46" s="111">
        <v>23</v>
      </c>
    </row>
    <row r="47" spans="1:4" ht="16.149999999999999">
      <c r="A47" s="109" t="s">
        <v>339</v>
      </c>
      <c r="B47" s="111" t="s">
        <v>385</v>
      </c>
      <c r="C47" s="111" t="s">
        <v>386</v>
      </c>
      <c r="D47" s="111" t="s">
        <v>387</v>
      </c>
    </row>
    <row r="48" spans="1:4" ht="16.149999999999999">
      <c r="A48" s="109" t="s">
        <v>340</v>
      </c>
      <c r="B48" s="111" t="s">
        <v>388</v>
      </c>
      <c r="C48" s="111" t="s">
        <v>379</v>
      </c>
      <c r="D48" s="111" t="s">
        <v>389</v>
      </c>
    </row>
    <row r="49" spans="1:4" ht="16.149999999999999">
      <c r="A49" s="109" t="s">
        <v>341</v>
      </c>
      <c r="B49" s="111" t="s">
        <v>390</v>
      </c>
      <c r="C49" s="111" t="s">
        <v>391</v>
      </c>
      <c r="D49" s="111" t="s">
        <v>392</v>
      </c>
    </row>
    <row r="50" spans="1:4" ht="16.149999999999999">
      <c r="A50" s="109" t="s">
        <v>342</v>
      </c>
      <c r="B50" s="111" t="s">
        <v>393</v>
      </c>
      <c r="C50" s="111" t="s">
        <v>394</v>
      </c>
      <c r="D50" s="111" t="s">
        <v>395</v>
      </c>
    </row>
    <row r="51" spans="1:4" ht="16.149999999999999">
      <c r="A51" s="109" t="s">
        <v>343</v>
      </c>
      <c r="B51" s="111" t="s">
        <v>374</v>
      </c>
      <c r="C51" s="111" t="s">
        <v>388</v>
      </c>
      <c r="D51" s="111" t="s">
        <v>396</v>
      </c>
    </row>
    <row r="52" spans="1:4" ht="16.149999999999999">
      <c r="A52" s="109" t="s">
        <v>344</v>
      </c>
      <c r="B52" s="111" t="s">
        <v>397</v>
      </c>
      <c r="C52" s="111" t="s">
        <v>398</v>
      </c>
      <c r="D52" s="111" t="s">
        <v>399</v>
      </c>
    </row>
    <row r="53" spans="1:4" ht="16.149999999999999">
      <c r="A53" s="109" t="s">
        <v>345</v>
      </c>
      <c r="B53" s="111" t="s">
        <v>400</v>
      </c>
      <c r="C53" s="111" t="s">
        <v>400</v>
      </c>
      <c r="D53" s="111" t="s">
        <v>400</v>
      </c>
    </row>
    <row r="54" spans="1:4" ht="16.149999999999999">
      <c r="A54" s="109" t="s">
        <v>346</v>
      </c>
      <c r="B54" s="111" t="s">
        <v>401</v>
      </c>
      <c r="C54" s="111">
        <v>28</v>
      </c>
      <c r="D54" s="111">
        <v>22</v>
      </c>
    </row>
    <row r="55" spans="1:4" ht="16.149999999999999">
      <c r="A55" s="109" t="s">
        <v>347</v>
      </c>
      <c r="B55" s="111" t="s">
        <v>402</v>
      </c>
      <c r="C55" s="111" t="s">
        <v>400</v>
      </c>
      <c r="D55" s="111">
        <v>18</v>
      </c>
    </row>
    <row r="56" spans="1:4" ht="16.149999999999999">
      <c r="A56" s="109" t="s">
        <v>348</v>
      </c>
      <c r="B56" s="111" t="s">
        <v>399</v>
      </c>
      <c r="C56" s="111">
        <v>25</v>
      </c>
      <c r="D56" s="111" t="s">
        <v>403</v>
      </c>
    </row>
    <row r="57" spans="1:4" ht="16.149999999999999">
      <c r="A57" s="109" t="s">
        <v>349</v>
      </c>
      <c r="B57" s="111" t="s">
        <v>392</v>
      </c>
      <c r="C57" s="111" t="s">
        <v>404</v>
      </c>
      <c r="D57" s="111" t="s">
        <v>405</v>
      </c>
    </row>
    <row r="58" spans="1:4" ht="16.149999999999999">
      <c r="A58" s="109" t="s">
        <v>350</v>
      </c>
      <c r="B58" s="111" t="s">
        <v>406</v>
      </c>
      <c r="C58" s="111" t="s">
        <v>407</v>
      </c>
      <c r="D58" s="111" t="s">
        <v>388</v>
      </c>
    </row>
    <row r="59" spans="1:4" ht="16.149999999999999">
      <c r="A59" s="109" t="s">
        <v>351</v>
      </c>
      <c r="B59" s="111" t="s">
        <v>394</v>
      </c>
      <c r="C59" s="111">
        <v>23</v>
      </c>
      <c r="D59" s="111" t="s">
        <v>408</v>
      </c>
    </row>
    <row r="60" spans="1:4" ht="16.149999999999999">
      <c r="A60" s="109" t="s">
        <v>352</v>
      </c>
      <c r="B60" s="111">
        <v>29</v>
      </c>
      <c r="C60" s="111" t="s">
        <v>409</v>
      </c>
      <c r="D60" s="111" t="s">
        <v>410</v>
      </c>
    </row>
    <row r="61" spans="1:4" ht="16.149999999999999">
      <c r="A61" s="109" t="s">
        <v>353</v>
      </c>
      <c r="B61" s="111" t="s">
        <v>411</v>
      </c>
      <c r="C61" s="111">
        <v>29</v>
      </c>
      <c r="D61" s="111" t="s">
        <v>405</v>
      </c>
    </row>
    <row r="62" spans="1:4" ht="16.149999999999999">
      <c r="A62" s="109" t="s">
        <v>354</v>
      </c>
      <c r="B62" s="111" t="s">
        <v>412</v>
      </c>
      <c r="C62" s="111">
        <v>22</v>
      </c>
      <c r="D62" s="111" t="s">
        <v>374</v>
      </c>
    </row>
    <row r="63" spans="1:4" ht="16.149999999999999">
      <c r="A63" s="109" t="s">
        <v>355</v>
      </c>
      <c r="B63" s="111" t="s">
        <v>410</v>
      </c>
      <c r="C63" s="111" t="s">
        <v>413</v>
      </c>
      <c r="D63" s="111" t="s">
        <v>414</v>
      </c>
    </row>
    <row r="64" spans="1:4" ht="16.149999999999999">
      <c r="A64" s="109" t="s">
        <v>356</v>
      </c>
      <c r="B64" s="111" t="s">
        <v>415</v>
      </c>
      <c r="C64" s="111" t="s">
        <v>374</v>
      </c>
      <c r="D64" s="111" t="s">
        <v>413</v>
      </c>
    </row>
    <row r="65" spans="1:4" ht="16.149999999999999">
      <c r="A65" s="109" t="s">
        <v>357</v>
      </c>
      <c r="B65" s="111" t="s">
        <v>378</v>
      </c>
      <c r="C65" s="111" t="s">
        <v>416</v>
      </c>
      <c r="D65" s="111" t="s">
        <v>394</v>
      </c>
    </row>
    <row r="66" spans="1:4" ht="16.149999999999999">
      <c r="A66" s="109" t="s">
        <v>358</v>
      </c>
      <c r="B66" s="111">
        <v>21</v>
      </c>
      <c r="C66" s="111" t="s">
        <v>417</v>
      </c>
      <c r="D66" s="111" t="s">
        <v>418</v>
      </c>
    </row>
    <row r="67" spans="1:4">
      <c r="A67" s="81" t="s">
        <v>359</v>
      </c>
      <c r="B67" s="28"/>
      <c r="C67" s="28"/>
      <c r="D67" s="28"/>
    </row>
    <row r="68" spans="1:4">
      <c r="A68" s="81"/>
      <c r="B68" s="28"/>
      <c r="C68" s="28"/>
      <c r="D68" s="28"/>
    </row>
  </sheetData>
  <mergeCells count="12">
    <mergeCell ref="A36:D36"/>
    <mergeCell ref="A37:A39"/>
    <mergeCell ref="C38:C39"/>
    <mergeCell ref="D38:D39"/>
    <mergeCell ref="B37:B39"/>
    <mergeCell ref="C37:D37"/>
    <mergeCell ref="A1:D1"/>
    <mergeCell ref="A2:A4"/>
    <mergeCell ref="C3:C4"/>
    <mergeCell ref="D3:D4"/>
    <mergeCell ref="B2:B4"/>
    <mergeCell ref="C2:D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7CF60-427C-4492-927B-C6659C624CD8}">
  <dimension ref="A1:B150"/>
  <sheetViews>
    <sheetView workbookViewId="0"/>
  </sheetViews>
  <sheetFormatPr defaultRowHeight="14.45"/>
  <cols>
    <col min="1" max="1" width="110.42578125" customWidth="1"/>
    <col min="2" max="2" width="37" customWidth="1"/>
  </cols>
  <sheetData>
    <row r="1" spans="1:2" ht="45.75" customHeight="1">
      <c r="A1" s="159" t="s">
        <v>46</v>
      </c>
      <c r="B1" s="159"/>
    </row>
    <row r="2" spans="1:2">
      <c r="A2" s="160" t="s">
        <v>47</v>
      </c>
      <c r="B2" s="161" t="s">
        <v>48</v>
      </c>
    </row>
    <row r="3" spans="1:2">
      <c r="A3" s="160"/>
      <c r="B3" s="161"/>
    </row>
    <row r="4" spans="1:2" ht="16.149999999999999">
      <c r="A4" s="38" t="s">
        <v>3</v>
      </c>
      <c r="B4" s="15">
        <v>49.037004588629898</v>
      </c>
    </row>
    <row r="5" spans="1:2" ht="16.149999999999999">
      <c r="A5" s="38" t="s">
        <v>49</v>
      </c>
      <c r="B5" s="15">
        <v>33.498208548602271</v>
      </c>
    </row>
    <row r="6" spans="1:2" ht="16.149999999999999">
      <c r="A6" s="37" t="s">
        <v>50</v>
      </c>
      <c r="B6" s="16">
        <v>4.6069797304604521</v>
      </c>
    </row>
    <row r="7" spans="1:2" ht="16.149999999999999">
      <c r="A7" s="37" t="s">
        <v>51</v>
      </c>
      <c r="B7" s="16">
        <v>3.162418289553361</v>
      </c>
    </row>
    <row r="8" spans="1:2" ht="16.149999999999999">
      <c r="A8" s="37" t="s">
        <v>52</v>
      </c>
      <c r="B8" s="16">
        <v>10.775647505144786</v>
      </c>
    </row>
    <row r="9" spans="1:2" ht="16.149999999999999">
      <c r="A9" s="37" t="s">
        <v>53</v>
      </c>
      <c r="B9" s="16">
        <v>2.303489865230226</v>
      </c>
    </row>
    <row r="10" spans="1:2" ht="16.149999999999999">
      <c r="A10" s="37" t="s">
        <v>54</v>
      </c>
      <c r="B10" s="16">
        <v>12.649673158213444</v>
      </c>
    </row>
    <row r="11" spans="1:2" ht="16.149999999999999">
      <c r="A11" s="38" t="s">
        <v>55</v>
      </c>
      <c r="B11" s="15">
        <v>13.508601582536578</v>
      </c>
    </row>
    <row r="12" spans="1:2" ht="16.149999999999999">
      <c r="A12" s="39" t="s">
        <v>56</v>
      </c>
      <c r="B12" s="16">
        <v>3.0843338873421668</v>
      </c>
    </row>
    <row r="13" spans="1:2" ht="16.149999999999999">
      <c r="A13" s="37" t="s">
        <v>57</v>
      </c>
      <c r="B13" s="16">
        <v>10.424267695194413</v>
      </c>
    </row>
    <row r="14" spans="1:2" ht="16.149999999999999">
      <c r="A14" s="38" t="s">
        <v>58</v>
      </c>
      <c r="B14" s="15">
        <v>2.0301944574910467</v>
      </c>
    </row>
    <row r="15" spans="1:2" ht="16.149999999999999">
      <c r="A15" s="2" t="s">
        <v>59</v>
      </c>
      <c r="B15" s="17"/>
    </row>
    <row r="16" spans="1:2" ht="16.149999999999999">
      <c r="A16" s="36" t="s">
        <v>60</v>
      </c>
      <c r="B16" s="17"/>
    </row>
    <row r="17" spans="1:2" ht="16.149999999999999">
      <c r="A17" s="3"/>
      <c r="B17" s="17"/>
    </row>
    <row r="18" spans="1:2" ht="16.149999999999999">
      <c r="A18" s="17"/>
      <c r="B18" s="17"/>
    </row>
    <row r="19" spans="1:2" ht="16.149999999999999">
      <c r="A19" s="17"/>
      <c r="B19" s="17"/>
    </row>
    <row r="20" spans="1:2" ht="44.25" customHeight="1">
      <c r="A20" s="159" t="s">
        <v>61</v>
      </c>
      <c r="B20" s="159"/>
    </row>
    <row r="21" spans="1:2">
      <c r="A21" s="160" t="s">
        <v>47</v>
      </c>
      <c r="B21" s="161" t="s">
        <v>48</v>
      </c>
    </row>
    <row r="22" spans="1:2">
      <c r="A22" s="160"/>
      <c r="B22" s="161"/>
    </row>
    <row r="23" spans="1:2" ht="16.149999999999999">
      <c r="A23" s="38" t="s">
        <v>3</v>
      </c>
      <c r="B23" s="15">
        <v>113.18213246343713</v>
      </c>
    </row>
    <row r="24" spans="1:2" ht="16.149999999999999">
      <c r="A24" s="38" t="s">
        <v>49</v>
      </c>
      <c r="B24" s="15">
        <v>38.474454269749252</v>
      </c>
    </row>
    <row r="25" spans="1:2" ht="16.149999999999999">
      <c r="A25" s="37" t="s">
        <v>50</v>
      </c>
      <c r="B25" s="16">
        <v>4.2956914961370529</v>
      </c>
    </row>
    <row r="26" spans="1:2" ht="16.149999999999999">
      <c r="A26" s="37" t="s">
        <v>51</v>
      </c>
      <c r="B26" s="16">
        <v>3.4365531969096419</v>
      </c>
    </row>
    <row r="27" spans="1:2" ht="16.149999999999999">
      <c r="A27" s="37" t="s">
        <v>52</v>
      </c>
      <c r="B27" s="16">
        <v>11.654397798215308</v>
      </c>
    </row>
    <row r="28" spans="1:2" ht="16.149999999999999">
      <c r="A28" s="37" t="s">
        <v>53</v>
      </c>
      <c r="B28" s="16">
        <v>2.4279995412948558</v>
      </c>
    </row>
    <row r="29" spans="1:2" ht="16.149999999999999">
      <c r="A29" s="37" t="s">
        <v>54</v>
      </c>
      <c r="B29" s="16">
        <v>16.659812237192398</v>
      </c>
    </row>
    <row r="30" spans="1:2" ht="16.149999999999999">
      <c r="A30" s="38" t="s">
        <v>55</v>
      </c>
      <c r="B30" s="15">
        <v>72.429094008780396</v>
      </c>
    </row>
    <row r="31" spans="1:2" ht="16.149999999999999">
      <c r="A31" s="39" t="s">
        <v>56</v>
      </c>
      <c r="B31" s="16">
        <v>4.4451068525244288</v>
      </c>
    </row>
    <row r="32" spans="1:2" ht="16.149999999999999">
      <c r="A32" s="37" t="s">
        <v>57</v>
      </c>
      <c r="B32" s="16">
        <v>67.983987156255964</v>
      </c>
    </row>
    <row r="33" spans="1:2" ht="16.149999999999999">
      <c r="A33" s="134" t="s">
        <v>58</v>
      </c>
      <c r="B33" s="15">
        <v>2.2785841849074799</v>
      </c>
    </row>
    <row r="34" spans="1:2" ht="16.149999999999999">
      <c r="A34" s="2" t="s">
        <v>59</v>
      </c>
      <c r="B34" s="17"/>
    </row>
    <row r="35" spans="1:2" ht="16.149999999999999">
      <c r="A35" s="36" t="s">
        <v>60</v>
      </c>
      <c r="B35" s="17"/>
    </row>
    <row r="36" spans="1:2" ht="16.149999999999999">
      <c r="A36" s="3"/>
      <c r="B36" s="17"/>
    </row>
    <row r="37" spans="1:2" ht="16.149999999999999">
      <c r="A37" s="17"/>
      <c r="B37" s="17"/>
    </row>
    <row r="38" spans="1:2" ht="16.149999999999999">
      <c r="A38" s="17"/>
      <c r="B38" s="17"/>
    </row>
    <row r="39" spans="1:2" ht="45.75" customHeight="1">
      <c r="A39" s="159" t="s">
        <v>62</v>
      </c>
      <c r="B39" s="159"/>
    </row>
    <row r="40" spans="1:2">
      <c r="A40" s="160" t="s">
        <v>47</v>
      </c>
      <c r="B40" s="161" t="s">
        <v>48</v>
      </c>
    </row>
    <row r="41" spans="1:2">
      <c r="A41" s="160"/>
      <c r="B41" s="161"/>
    </row>
    <row r="42" spans="1:2" ht="16.149999999999999">
      <c r="A42" s="38" t="s">
        <v>3</v>
      </c>
      <c r="B42" s="15">
        <v>71.974199172571417</v>
      </c>
    </row>
    <row r="43" spans="1:2" ht="16.149999999999999">
      <c r="A43" s="38" t="s">
        <v>49</v>
      </c>
      <c r="B43" s="15">
        <v>38.129842920430967</v>
      </c>
    </row>
    <row r="44" spans="1:2" ht="16.149999999999999">
      <c r="A44" s="37" t="s">
        <v>50</v>
      </c>
      <c r="B44" s="16">
        <v>4.358742850654453</v>
      </c>
    </row>
    <row r="45" spans="1:2" ht="16.149999999999999">
      <c r="A45" s="37" t="s">
        <v>51</v>
      </c>
      <c r="B45" s="16">
        <v>2.9668753857395851</v>
      </c>
    </row>
    <row r="46" spans="1:2" ht="16.149999999999999">
      <c r="A46" s="37" t="s">
        <v>52</v>
      </c>
      <c r="B46" s="16">
        <v>11.61110490468455</v>
      </c>
    </row>
    <row r="47" spans="1:2" ht="16.149999999999999">
      <c r="A47" s="37" t="s">
        <v>53</v>
      </c>
      <c r="B47" s="16">
        <v>2.7837349298297345</v>
      </c>
    </row>
    <row r="48" spans="1:2" ht="16.149999999999999">
      <c r="A48" s="37" t="s">
        <v>54</v>
      </c>
      <c r="B48" s="16">
        <v>16.409384849522645</v>
      </c>
    </row>
    <row r="49" spans="1:2" ht="16.149999999999999">
      <c r="A49" s="38" t="s">
        <v>55</v>
      </c>
      <c r="B49" s="15">
        <v>30.87748086640087</v>
      </c>
    </row>
    <row r="50" spans="1:2" ht="16.149999999999999">
      <c r="A50" s="39" t="s">
        <v>56</v>
      </c>
      <c r="B50" s="16">
        <v>4.0657181211986915</v>
      </c>
    </row>
    <row r="51" spans="1:2" ht="16.149999999999999">
      <c r="A51" s="37" t="s">
        <v>57</v>
      </c>
      <c r="B51" s="16">
        <v>26.811762745202177</v>
      </c>
    </row>
    <row r="52" spans="1:2" ht="16.149999999999999">
      <c r="A52" s="38" t="s">
        <v>58</v>
      </c>
      <c r="B52" s="15">
        <v>2.9668753857395851</v>
      </c>
    </row>
    <row r="53" spans="1:2" ht="16.149999999999999">
      <c r="A53" s="2" t="s">
        <v>59</v>
      </c>
      <c r="B53" s="17"/>
    </row>
    <row r="54" spans="1:2" ht="16.149999999999999">
      <c r="A54" s="36" t="s">
        <v>60</v>
      </c>
      <c r="B54" s="17"/>
    </row>
    <row r="55" spans="1:2" ht="16.149999999999999">
      <c r="A55" s="3"/>
      <c r="B55" s="17"/>
    </row>
    <row r="56" spans="1:2" ht="16.149999999999999">
      <c r="A56" s="17"/>
      <c r="B56" s="17"/>
    </row>
    <row r="57" spans="1:2" ht="16.149999999999999">
      <c r="A57" s="17"/>
      <c r="B57" s="17"/>
    </row>
    <row r="58" spans="1:2" ht="44.25" customHeight="1">
      <c r="A58" s="159" t="s">
        <v>63</v>
      </c>
      <c r="B58" s="159"/>
    </row>
    <row r="59" spans="1:2">
      <c r="A59" s="160" t="s">
        <v>47</v>
      </c>
      <c r="B59" s="161" t="s">
        <v>48</v>
      </c>
    </row>
    <row r="60" spans="1:2">
      <c r="A60" s="160"/>
      <c r="B60" s="161"/>
    </row>
    <row r="61" spans="1:2" ht="16.149999999999999">
      <c r="A61" s="38" t="s">
        <v>3</v>
      </c>
      <c r="B61" s="15">
        <v>55.314820651521543</v>
      </c>
    </row>
    <row r="62" spans="1:2" ht="16.149999999999999">
      <c r="A62" s="38" t="s">
        <v>49</v>
      </c>
      <c r="B62" s="15">
        <v>36.782951803803662</v>
      </c>
    </row>
    <row r="63" spans="1:2" ht="16.149999999999999">
      <c r="A63" s="37" t="s">
        <v>50</v>
      </c>
      <c r="B63" s="16">
        <v>3.6502165912171578</v>
      </c>
    </row>
    <row r="64" spans="1:2" ht="16.149999999999999">
      <c r="A64" s="37" t="s">
        <v>51</v>
      </c>
      <c r="B64" s="16">
        <v>3.2992342266770467</v>
      </c>
    </row>
    <row r="65" spans="1:2" ht="16.149999999999999">
      <c r="A65" s="37" t="s">
        <v>52</v>
      </c>
      <c r="B65" s="16">
        <v>11.126140955921528</v>
      </c>
    </row>
    <row r="66" spans="1:2" ht="16.149999999999999">
      <c r="A66" s="37" t="s">
        <v>53</v>
      </c>
      <c r="B66" s="16">
        <v>2.421778315326768</v>
      </c>
    </row>
    <row r="67" spans="1:2" ht="16.149999999999999">
      <c r="A67" s="37" t="s">
        <v>54</v>
      </c>
      <c r="B67" s="16">
        <v>16.285581714661166</v>
      </c>
    </row>
    <row r="68" spans="1:2" ht="16.149999999999999">
      <c r="A68" s="38" t="s">
        <v>55</v>
      </c>
      <c r="B68" s="15">
        <v>16.355778187569186</v>
      </c>
    </row>
    <row r="69" spans="1:2" ht="16.149999999999999">
      <c r="A69" s="39" t="s">
        <v>56</v>
      </c>
      <c r="B69" s="16">
        <v>4.5627707390214471</v>
      </c>
    </row>
    <row r="70" spans="1:2" ht="16.149999999999999">
      <c r="A70" s="37" t="s">
        <v>57</v>
      </c>
      <c r="B70" s="16">
        <v>11.793007448547741</v>
      </c>
    </row>
    <row r="71" spans="1:2" ht="16.149999999999999">
      <c r="A71" s="38" t="s">
        <v>58</v>
      </c>
      <c r="B71" s="15">
        <v>2.1760906601486902</v>
      </c>
    </row>
    <row r="72" spans="1:2" ht="16.149999999999999">
      <c r="A72" s="2" t="s">
        <v>59</v>
      </c>
      <c r="B72" s="17"/>
    </row>
    <row r="73" spans="1:2" ht="16.149999999999999">
      <c r="A73" s="36" t="s">
        <v>60</v>
      </c>
      <c r="B73" s="17"/>
    </row>
    <row r="74" spans="1:2" ht="16.149999999999999">
      <c r="A74" s="3"/>
      <c r="B74" s="17"/>
    </row>
    <row r="75" spans="1:2" ht="16.149999999999999">
      <c r="A75" s="17"/>
      <c r="B75" s="17"/>
    </row>
    <row r="76" spans="1:2" ht="16.149999999999999">
      <c r="A76" s="17"/>
      <c r="B76" s="17"/>
    </row>
    <row r="77" spans="1:2" ht="45.75" customHeight="1">
      <c r="A77" s="159" t="s">
        <v>64</v>
      </c>
      <c r="B77" s="159"/>
    </row>
    <row r="78" spans="1:2">
      <c r="A78" s="160" t="s">
        <v>47</v>
      </c>
      <c r="B78" s="161" t="s">
        <v>48</v>
      </c>
    </row>
    <row r="79" spans="1:2">
      <c r="A79" s="160"/>
      <c r="B79" s="161"/>
    </row>
    <row r="80" spans="1:2" ht="16.149999999999999">
      <c r="A80" s="38" t="s">
        <v>3</v>
      </c>
      <c r="B80" s="15">
        <v>56.300111513610503</v>
      </c>
    </row>
    <row r="81" spans="1:2" ht="16.149999999999999">
      <c r="A81" s="38" t="s">
        <v>49</v>
      </c>
      <c r="B81" s="15">
        <v>38.404961472794618</v>
      </c>
    </row>
    <row r="82" spans="1:2" ht="16.149999999999999">
      <c r="A82" s="37" t="s">
        <v>50</v>
      </c>
      <c r="B82" s="16">
        <v>4.4822766705648895</v>
      </c>
    </row>
    <row r="83" spans="1:2" ht="16.149999999999999">
      <c r="A83" s="37" t="s">
        <v>51</v>
      </c>
      <c r="B83" s="16">
        <v>3.4975340686983607</v>
      </c>
    </row>
    <row r="84" spans="1:2" ht="16.149999999999999">
      <c r="A84" s="37" t="s">
        <v>52</v>
      </c>
      <c r="B84" s="16">
        <v>10.628428771869775</v>
      </c>
    </row>
    <row r="85" spans="1:2" ht="16.149999999999999">
      <c r="A85" s="37" t="s">
        <v>53</v>
      </c>
      <c r="B85" s="16">
        <v>3.5994039930293806</v>
      </c>
    </row>
    <row r="86" spans="1:2" ht="16.149999999999999">
      <c r="A86" s="37" t="s">
        <v>54</v>
      </c>
      <c r="B86" s="16">
        <v>16.197317968632213</v>
      </c>
    </row>
    <row r="87" spans="1:2" ht="16.149999999999999">
      <c r="A87" s="38" t="s">
        <v>55</v>
      </c>
      <c r="B87" s="15">
        <v>16.027534761413847</v>
      </c>
    </row>
    <row r="88" spans="1:2" ht="16.149999999999999">
      <c r="A88" s="39" t="s">
        <v>56</v>
      </c>
      <c r="B88" s="16">
        <v>4.7878864435579498</v>
      </c>
    </row>
    <row r="89" spans="1:2" ht="16.149999999999999">
      <c r="A89" s="37" t="s">
        <v>57</v>
      </c>
      <c r="B89" s="16">
        <v>11.239648317855895</v>
      </c>
    </row>
    <row r="90" spans="1:2" ht="16.149999999999999">
      <c r="A90" s="38" t="s">
        <v>58</v>
      </c>
      <c r="B90" s="15">
        <v>1.8676152794020371</v>
      </c>
    </row>
    <row r="91" spans="1:2" ht="16.149999999999999">
      <c r="A91" s="2" t="s">
        <v>59</v>
      </c>
      <c r="B91" s="17"/>
    </row>
    <row r="92" spans="1:2" ht="16.149999999999999">
      <c r="A92" s="12" t="s">
        <v>65</v>
      </c>
      <c r="B92" s="17"/>
    </row>
    <row r="93" spans="1:2" ht="16.149999999999999">
      <c r="A93" s="3"/>
      <c r="B93" s="17"/>
    </row>
    <row r="94" spans="1:2" ht="16.149999999999999">
      <c r="A94" s="17"/>
      <c r="B94" s="17"/>
    </row>
    <row r="95" spans="1:2" ht="16.149999999999999">
      <c r="A95" s="17"/>
      <c r="B95" s="17"/>
    </row>
    <row r="96" spans="1:2" ht="46.5" customHeight="1">
      <c r="A96" s="159" t="s">
        <v>66</v>
      </c>
      <c r="B96" s="159"/>
    </row>
    <row r="97" spans="1:2">
      <c r="A97" s="160" t="s">
        <v>47</v>
      </c>
      <c r="B97" s="161" t="s">
        <v>48</v>
      </c>
    </row>
    <row r="98" spans="1:2">
      <c r="A98" s="160"/>
      <c r="B98" s="161"/>
    </row>
    <row r="99" spans="1:2" ht="16.149999999999999">
      <c r="A99" s="38" t="s">
        <v>3</v>
      </c>
      <c r="B99" s="15">
        <v>58.764475198689262</v>
      </c>
    </row>
    <row r="100" spans="1:2" ht="16.149999999999999">
      <c r="A100" s="38" t="s">
        <v>49</v>
      </c>
      <c r="B100" s="15">
        <v>40.601532049385419</v>
      </c>
    </row>
    <row r="101" spans="1:2" ht="16.149999999999999">
      <c r="A101" s="37" t="s">
        <v>50</v>
      </c>
      <c r="B101" s="16">
        <v>4.6861077428524034</v>
      </c>
    </row>
    <row r="102" spans="1:2" ht="16.149999999999999">
      <c r="A102" s="37" t="s">
        <v>51</v>
      </c>
      <c r="B102" s="16">
        <v>3.899388924709299</v>
      </c>
    </row>
    <row r="103" spans="1:2" ht="16.149999999999999">
      <c r="A103" s="37" t="s">
        <v>52</v>
      </c>
      <c r="B103" s="16">
        <v>11.356115114065677</v>
      </c>
    </row>
    <row r="104" spans="1:2" ht="16.149999999999999">
      <c r="A104" s="37" t="s">
        <v>53</v>
      </c>
      <c r="B104" s="16">
        <v>2.9758494425413069</v>
      </c>
    </row>
    <row r="105" spans="1:2" ht="16.149999999999999">
      <c r="A105" s="37" t="s">
        <v>54</v>
      </c>
      <c r="B105" s="16">
        <v>17.684070825216732</v>
      </c>
    </row>
    <row r="106" spans="1:2" ht="16.149999999999999">
      <c r="A106" s="38" t="s">
        <v>55</v>
      </c>
      <c r="B106" s="15">
        <v>16.110633188930525</v>
      </c>
    </row>
    <row r="107" spans="1:2" ht="16.149999999999999">
      <c r="A107" s="39" t="s">
        <v>56</v>
      </c>
      <c r="B107" s="16">
        <v>4.5834922448337378</v>
      </c>
    </row>
    <row r="108" spans="1:2" ht="16.149999999999999">
      <c r="A108" s="37" t="s">
        <v>57</v>
      </c>
      <c r="B108" s="16">
        <v>11.527140944096786</v>
      </c>
    </row>
    <row r="109" spans="1:2" ht="16.149999999999999">
      <c r="A109" s="37" t="s">
        <v>58</v>
      </c>
      <c r="B109" s="15">
        <v>2.0523099603733153</v>
      </c>
    </row>
    <row r="110" spans="1:2" ht="16.149999999999999">
      <c r="A110" s="2" t="s">
        <v>59</v>
      </c>
      <c r="B110" s="17"/>
    </row>
    <row r="111" spans="1:2" ht="16.149999999999999">
      <c r="A111" s="12" t="s">
        <v>65</v>
      </c>
      <c r="B111" s="17"/>
    </row>
    <row r="112" spans="1:2" ht="16.149999999999999">
      <c r="A112" s="3"/>
      <c r="B112" s="17"/>
    </row>
    <row r="113" spans="1:2" ht="16.149999999999999">
      <c r="A113" s="17"/>
      <c r="B113" s="17"/>
    </row>
    <row r="114" spans="1:2" ht="16.149999999999999">
      <c r="A114" s="17"/>
      <c r="B114" s="17"/>
    </row>
    <row r="115" spans="1:2" ht="45" customHeight="1">
      <c r="A115" s="159" t="s">
        <v>67</v>
      </c>
      <c r="B115" s="159"/>
    </row>
    <row r="116" spans="1:2">
      <c r="A116" s="162" t="s">
        <v>47</v>
      </c>
      <c r="B116" s="164" t="s">
        <v>48</v>
      </c>
    </row>
    <row r="117" spans="1:2">
      <c r="A117" s="163"/>
      <c r="B117" s="165"/>
    </row>
    <row r="118" spans="1:2" ht="16.149999999999999">
      <c r="A118" s="38" t="s">
        <v>3</v>
      </c>
      <c r="B118" s="15">
        <v>58.436559591293999</v>
      </c>
    </row>
    <row r="119" spans="1:2" ht="16.149999999999999">
      <c r="A119" s="38" t="s">
        <v>49</v>
      </c>
      <c r="B119" s="15">
        <v>39.925817062075723</v>
      </c>
    </row>
    <row r="120" spans="1:2" ht="16.149999999999999">
      <c r="A120" s="37" t="s">
        <v>50</v>
      </c>
      <c r="B120" s="16">
        <v>4.408985933235356</v>
      </c>
    </row>
    <row r="121" spans="1:2" ht="16.149999999999999">
      <c r="A121" s="37" t="s">
        <v>51</v>
      </c>
      <c r="B121" s="16">
        <v>3.8841066554692416</v>
      </c>
    </row>
    <row r="122" spans="1:2" ht="16.149999999999999">
      <c r="A122" s="37" t="s">
        <v>52</v>
      </c>
      <c r="B122" s="16">
        <v>11.232416544194836</v>
      </c>
    </row>
    <row r="123" spans="1:2" ht="16.149999999999999">
      <c r="A123" s="37" t="s">
        <v>53</v>
      </c>
      <c r="B123" s="16">
        <v>3.4292112814052769</v>
      </c>
    </row>
    <row r="124" spans="1:2" ht="16.149999999999999">
      <c r="A124" s="37" t="s">
        <v>54</v>
      </c>
      <c r="B124" s="16">
        <v>16.971096647771013</v>
      </c>
    </row>
    <row r="125" spans="1:2" ht="16.149999999999999">
      <c r="A125" s="38" t="s">
        <v>55</v>
      </c>
      <c r="B125" s="15">
        <v>16.726152984813496</v>
      </c>
    </row>
    <row r="126" spans="1:2" ht="16.149999999999999">
      <c r="A126" s="39" t="s">
        <v>56</v>
      </c>
      <c r="B126" s="16">
        <v>4.618937644341802</v>
      </c>
    </row>
    <row r="127" spans="1:2" ht="16.149999999999999">
      <c r="A127" s="37" t="s">
        <v>57</v>
      </c>
      <c r="B127" s="16">
        <v>12.107215340471692</v>
      </c>
    </row>
    <row r="128" spans="1:2" ht="16.149999999999999">
      <c r="A128" s="37" t="s">
        <v>58</v>
      </c>
      <c r="B128" s="15">
        <v>1.7845895444047868</v>
      </c>
    </row>
    <row r="129" spans="1:2" ht="16.149999999999999">
      <c r="A129" s="2" t="s">
        <v>59</v>
      </c>
      <c r="B129" s="17"/>
    </row>
    <row r="130" spans="1:2" ht="16.149999999999999">
      <c r="A130" s="12" t="s">
        <v>65</v>
      </c>
      <c r="B130" s="17"/>
    </row>
    <row r="131" spans="1:2" ht="16.149999999999999">
      <c r="A131" s="3"/>
      <c r="B131" s="17"/>
    </row>
    <row r="132" spans="1:2" ht="16.149999999999999">
      <c r="A132" s="17"/>
      <c r="B132" s="17"/>
    </row>
    <row r="133" spans="1:2" ht="16.149999999999999">
      <c r="A133" s="17"/>
      <c r="B133" s="17"/>
    </row>
    <row r="134" spans="1:2" ht="45" customHeight="1">
      <c r="A134" s="159" t="s">
        <v>68</v>
      </c>
      <c r="B134" s="159"/>
    </row>
    <row r="135" spans="1:2">
      <c r="A135" s="160" t="s">
        <v>47</v>
      </c>
      <c r="B135" s="161" t="s">
        <v>48</v>
      </c>
    </row>
    <row r="136" spans="1:2">
      <c r="A136" s="160"/>
      <c r="B136" s="161"/>
    </row>
    <row r="137" spans="1:2" ht="16.149999999999999">
      <c r="A137" s="38" t="s">
        <v>3</v>
      </c>
      <c r="B137" s="15">
        <v>57.594142231683541</v>
      </c>
    </row>
    <row r="138" spans="1:2" ht="16.149999999999999">
      <c r="A138" s="38" t="s">
        <v>49</v>
      </c>
      <c r="B138" s="15">
        <v>39.368147854568498</v>
      </c>
    </row>
    <row r="139" spans="1:2" ht="16.149999999999999">
      <c r="A139" s="37" t="s">
        <v>50</v>
      </c>
      <c r="B139" s="16">
        <v>4.0097187629653099</v>
      </c>
    </row>
    <row r="140" spans="1:2" ht="16.149999999999999">
      <c r="A140" s="37" t="s">
        <v>51</v>
      </c>
      <c r="B140" s="16">
        <v>3.7777515618020274</v>
      </c>
    </row>
    <row r="141" spans="1:2" ht="16.149999999999999">
      <c r="A141" s="37" t="s">
        <v>52</v>
      </c>
      <c r="B141" s="16">
        <v>10.902458454674273</v>
      </c>
    </row>
    <row r="142" spans="1:2" ht="16.149999999999999">
      <c r="A142" s="37" t="s">
        <v>53</v>
      </c>
      <c r="B142" s="16">
        <v>2.9824354435279163</v>
      </c>
    </row>
    <row r="143" spans="1:2" ht="16.149999999999999">
      <c r="A143" s="37" t="s">
        <v>54</v>
      </c>
      <c r="B143" s="16">
        <v>17.695783631598971</v>
      </c>
    </row>
    <row r="144" spans="1:2" ht="16.149999999999999">
      <c r="A144" s="38" t="s">
        <v>55</v>
      </c>
      <c r="B144" s="15">
        <v>16.767914826945841</v>
      </c>
    </row>
    <row r="145" spans="1:2" ht="16.149999999999999">
      <c r="A145" s="39" t="s">
        <v>56</v>
      </c>
      <c r="B145" s="16">
        <v>4.6724821948604021</v>
      </c>
    </row>
    <row r="146" spans="1:2" ht="16.149999999999999">
      <c r="A146" s="37" t="s">
        <v>57</v>
      </c>
      <c r="B146" s="16">
        <v>12.095432632085437</v>
      </c>
    </row>
    <row r="147" spans="1:2" ht="16.149999999999999">
      <c r="A147" s="37" t="s">
        <v>58</v>
      </c>
      <c r="B147" s="15">
        <v>1.4580795501692034</v>
      </c>
    </row>
    <row r="148" spans="1:2" ht="16.149999999999999">
      <c r="A148" s="2" t="s">
        <v>59</v>
      </c>
      <c r="B148" s="17"/>
    </row>
    <row r="149" spans="1:2" ht="16.149999999999999">
      <c r="A149" s="12" t="s">
        <v>65</v>
      </c>
      <c r="B149" s="17"/>
    </row>
    <row r="150" spans="1:2" ht="16.149999999999999">
      <c r="A150" s="3"/>
      <c r="B150" s="17"/>
    </row>
  </sheetData>
  <mergeCells count="24">
    <mergeCell ref="A115:B115"/>
    <mergeCell ref="A116:A117"/>
    <mergeCell ref="B116:B117"/>
    <mergeCell ref="A134:B134"/>
    <mergeCell ref="A135:A136"/>
    <mergeCell ref="B135:B136"/>
    <mergeCell ref="A77:B77"/>
    <mergeCell ref="A78:A79"/>
    <mergeCell ref="B78:B79"/>
    <mergeCell ref="A96:B96"/>
    <mergeCell ref="A97:A98"/>
    <mergeCell ref="B97:B98"/>
    <mergeCell ref="A39:B39"/>
    <mergeCell ref="A40:A41"/>
    <mergeCell ref="B40:B41"/>
    <mergeCell ref="A58:B58"/>
    <mergeCell ref="A59:A60"/>
    <mergeCell ref="B59:B60"/>
    <mergeCell ref="A1:B1"/>
    <mergeCell ref="A2:A3"/>
    <mergeCell ref="B2:B3"/>
    <mergeCell ref="A20:B20"/>
    <mergeCell ref="A21:A22"/>
    <mergeCell ref="B21:B22"/>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CC2F0-B1D6-4FFE-838D-617605F2BAA6}">
  <dimension ref="A1:D68"/>
  <sheetViews>
    <sheetView workbookViewId="0">
      <selection activeCell="A36" sqref="A36:D36"/>
    </sheetView>
  </sheetViews>
  <sheetFormatPr defaultRowHeight="14.45"/>
  <cols>
    <col min="1" max="1" width="27.42578125" customWidth="1"/>
    <col min="2" max="4" width="19.28515625" customWidth="1"/>
  </cols>
  <sheetData>
    <row r="1" spans="1:4" ht="60" customHeight="1">
      <c r="A1" s="197" t="s">
        <v>419</v>
      </c>
      <c r="B1" s="263"/>
      <c r="C1" s="263"/>
      <c r="D1" s="263"/>
    </row>
    <row r="2" spans="1:4" ht="16.149999999999999">
      <c r="A2" s="201" t="s">
        <v>327</v>
      </c>
      <c r="B2" s="216" t="s">
        <v>328</v>
      </c>
      <c r="C2" s="217" t="s">
        <v>329</v>
      </c>
      <c r="D2" s="218"/>
    </row>
    <row r="3" spans="1:4" ht="14.45" customHeight="1">
      <c r="A3" s="270"/>
      <c r="B3" s="214"/>
      <c r="C3" s="214" t="s">
        <v>330</v>
      </c>
      <c r="D3" s="214" t="s">
        <v>331</v>
      </c>
    </row>
    <row r="4" spans="1:4" ht="14.45" customHeight="1">
      <c r="A4" s="269"/>
      <c r="B4" s="214"/>
      <c r="C4" s="214"/>
      <c r="D4" s="214"/>
    </row>
    <row r="5" spans="1:4" ht="16.149999999999999">
      <c r="A5" s="109" t="s">
        <v>332</v>
      </c>
      <c r="B5" s="111">
        <v>9.5</v>
      </c>
      <c r="C5" s="111">
        <v>9.5</v>
      </c>
      <c r="D5" s="111">
        <v>9.5</v>
      </c>
    </row>
    <row r="6" spans="1:4" ht="16.149999999999999">
      <c r="A6" s="109" t="s">
        <v>333</v>
      </c>
      <c r="B6" s="111">
        <v>9.3000000000000007</v>
      </c>
      <c r="C6" s="111">
        <v>9.4</v>
      </c>
      <c r="D6" s="111">
        <v>9.1</v>
      </c>
    </row>
    <row r="7" spans="1:4" ht="16.149999999999999">
      <c r="A7" s="109" t="s">
        <v>334</v>
      </c>
      <c r="B7" s="111">
        <v>11.3</v>
      </c>
      <c r="C7" s="111">
        <v>10.3</v>
      </c>
      <c r="D7" s="111">
        <v>12.4</v>
      </c>
    </row>
    <row r="8" spans="1:4" ht="16.149999999999999">
      <c r="A8" s="109" t="s">
        <v>335</v>
      </c>
      <c r="B8" s="111">
        <v>6.7</v>
      </c>
      <c r="C8" s="111">
        <v>7.5</v>
      </c>
      <c r="D8" s="111">
        <v>5.9</v>
      </c>
    </row>
    <row r="9" spans="1:4" ht="16.149999999999999">
      <c r="A9" s="109" t="s">
        <v>336</v>
      </c>
      <c r="B9" s="111">
        <v>8.5</v>
      </c>
      <c r="C9" s="111">
        <v>8</v>
      </c>
      <c r="D9" s="111">
        <v>9</v>
      </c>
    </row>
    <row r="10" spans="1:4" ht="16.149999999999999">
      <c r="A10" s="109" t="s">
        <v>337</v>
      </c>
      <c r="B10" s="111">
        <v>10</v>
      </c>
      <c r="C10" s="111">
        <v>11.5</v>
      </c>
      <c r="D10" s="111">
        <v>8.3000000000000007</v>
      </c>
    </row>
    <row r="11" spans="1:4" ht="16.149999999999999">
      <c r="A11" s="109" t="s">
        <v>338</v>
      </c>
      <c r="B11" s="111">
        <v>9.3000000000000007</v>
      </c>
      <c r="C11" s="111">
        <v>10.3</v>
      </c>
      <c r="D11" s="111">
        <v>8.1</v>
      </c>
    </row>
    <row r="12" spans="1:4" ht="16.149999999999999">
      <c r="A12" s="109" t="s">
        <v>339</v>
      </c>
      <c r="B12" s="111">
        <v>6.6</v>
      </c>
      <c r="C12" s="111">
        <v>7.5</v>
      </c>
      <c r="D12" s="111">
        <v>5.7</v>
      </c>
    </row>
    <row r="13" spans="1:4" ht="16.149999999999999">
      <c r="A13" s="109" t="s">
        <v>340</v>
      </c>
      <c r="B13" s="111">
        <v>9</v>
      </c>
      <c r="C13" s="111">
        <v>9.4</v>
      </c>
      <c r="D13" s="111">
        <v>8.5</v>
      </c>
    </row>
    <row r="14" spans="1:4" ht="16.149999999999999">
      <c r="A14" s="109" t="s">
        <v>341</v>
      </c>
      <c r="B14" s="111">
        <v>6.8</v>
      </c>
      <c r="C14" s="111">
        <v>6.2</v>
      </c>
      <c r="D14" s="111">
        <v>7.5</v>
      </c>
    </row>
    <row r="15" spans="1:4" ht="16.149999999999999">
      <c r="A15" s="109" t="s">
        <v>342</v>
      </c>
      <c r="B15" s="111">
        <v>8.6999999999999993</v>
      </c>
      <c r="C15" s="111">
        <v>8</v>
      </c>
      <c r="D15" s="111">
        <v>9.6</v>
      </c>
    </row>
    <row r="16" spans="1:4" ht="16.149999999999999">
      <c r="A16" s="109" t="s">
        <v>343</v>
      </c>
      <c r="B16" s="111">
        <v>7.9</v>
      </c>
      <c r="C16" s="111">
        <v>7.1</v>
      </c>
      <c r="D16" s="111">
        <v>8.8000000000000007</v>
      </c>
    </row>
    <row r="17" spans="1:4" ht="16.149999999999999">
      <c r="A17" s="109" t="s">
        <v>344</v>
      </c>
      <c r="B17" s="111">
        <v>10.7</v>
      </c>
      <c r="C17" s="111">
        <v>12.3</v>
      </c>
      <c r="D17" s="111">
        <v>8.8000000000000007</v>
      </c>
    </row>
    <row r="18" spans="1:4" ht="16.149999999999999">
      <c r="A18" s="109" t="s">
        <v>345</v>
      </c>
      <c r="B18" s="111">
        <v>6.7</v>
      </c>
      <c r="C18" s="111">
        <v>5.9</v>
      </c>
      <c r="D18" s="111">
        <v>7.6</v>
      </c>
    </row>
    <row r="19" spans="1:4" ht="16.149999999999999">
      <c r="A19" s="109" t="s">
        <v>346</v>
      </c>
      <c r="B19" s="111">
        <v>8.6</v>
      </c>
      <c r="C19" s="111">
        <v>11.1</v>
      </c>
      <c r="D19" s="111">
        <v>5.6</v>
      </c>
    </row>
    <row r="20" spans="1:4" ht="16.149999999999999">
      <c r="A20" s="109" t="s">
        <v>347</v>
      </c>
      <c r="B20" s="111">
        <v>8.8000000000000007</v>
      </c>
      <c r="C20" s="111">
        <v>9.1999999999999993</v>
      </c>
      <c r="D20" s="111">
        <v>8.4</v>
      </c>
    </row>
    <row r="21" spans="1:4" ht="16.149999999999999">
      <c r="A21" s="109" t="s">
        <v>348</v>
      </c>
      <c r="B21" s="111">
        <v>8.6999999999999993</v>
      </c>
      <c r="C21" s="111">
        <v>10.4</v>
      </c>
      <c r="D21" s="111">
        <v>6.5</v>
      </c>
    </row>
    <row r="22" spans="1:4" ht="16.149999999999999">
      <c r="A22" s="109" t="s">
        <v>349</v>
      </c>
      <c r="B22" s="111">
        <v>7.6</v>
      </c>
      <c r="C22" s="111">
        <v>8.6999999999999993</v>
      </c>
      <c r="D22" s="111">
        <v>6.6</v>
      </c>
    </row>
    <row r="23" spans="1:4" ht="16.149999999999999">
      <c r="A23" s="109" t="s">
        <v>350</v>
      </c>
      <c r="B23" s="111">
        <v>8.9</v>
      </c>
      <c r="C23" s="111">
        <v>9.9</v>
      </c>
      <c r="D23" s="111">
        <v>7.7</v>
      </c>
    </row>
    <row r="24" spans="1:4" ht="16.149999999999999">
      <c r="A24" s="109" t="s">
        <v>351</v>
      </c>
      <c r="B24" s="111">
        <v>6.4</v>
      </c>
      <c r="C24" s="111">
        <v>8.4</v>
      </c>
      <c r="D24" s="111">
        <v>4.2</v>
      </c>
    </row>
    <row r="25" spans="1:4" ht="16.149999999999999">
      <c r="A25" s="109" t="s">
        <v>352</v>
      </c>
      <c r="B25" s="111">
        <v>10.9</v>
      </c>
      <c r="C25" s="111">
        <v>11.1</v>
      </c>
      <c r="D25" s="111">
        <v>10.6</v>
      </c>
    </row>
    <row r="26" spans="1:4" ht="16.149999999999999">
      <c r="A26" s="109" t="s">
        <v>353</v>
      </c>
      <c r="B26" s="111">
        <v>9</v>
      </c>
      <c r="C26" s="111">
        <v>10.6</v>
      </c>
      <c r="D26" s="111">
        <v>7</v>
      </c>
    </row>
    <row r="27" spans="1:4" ht="16.149999999999999">
      <c r="A27" s="109" t="s">
        <v>354</v>
      </c>
      <c r="B27" s="111">
        <v>9</v>
      </c>
      <c r="C27" s="111">
        <v>8.6999999999999993</v>
      </c>
      <c r="D27" s="111">
        <v>9.3000000000000007</v>
      </c>
    </row>
    <row r="28" spans="1:4" ht="16.149999999999999">
      <c r="A28" s="109" t="s">
        <v>355</v>
      </c>
      <c r="B28" s="111">
        <v>9.1</v>
      </c>
      <c r="C28" s="111">
        <v>9.5</v>
      </c>
      <c r="D28" s="111">
        <v>8.6</v>
      </c>
    </row>
    <row r="29" spans="1:4" ht="16.149999999999999">
      <c r="A29" s="109" t="s">
        <v>356</v>
      </c>
      <c r="B29" s="111">
        <v>9.5</v>
      </c>
      <c r="C29" s="111">
        <v>11.1</v>
      </c>
      <c r="D29" s="111">
        <v>7.5</v>
      </c>
    </row>
    <row r="30" spans="1:4" ht="16.149999999999999">
      <c r="A30" s="109" t="s">
        <v>357</v>
      </c>
      <c r="B30" s="111">
        <v>8.8000000000000007</v>
      </c>
      <c r="C30" s="111">
        <v>10.9</v>
      </c>
      <c r="D30" s="111">
        <v>6.3</v>
      </c>
    </row>
    <row r="31" spans="1:4" ht="16.149999999999999">
      <c r="A31" s="109" t="s">
        <v>358</v>
      </c>
      <c r="B31" s="111">
        <v>7.9</v>
      </c>
      <c r="C31" s="111">
        <v>8.6</v>
      </c>
      <c r="D31" s="111">
        <v>7</v>
      </c>
    </row>
    <row r="32" spans="1:4" ht="15.75" customHeight="1">
      <c r="A32" s="226" t="s">
        <v>359</v>
      </c>
      <c r="B32" s="226"/>
      <c r="C32" s="226"/>
      <c r="D32" s="226"/>
    </row>
    <row r="33" spans="1:4" ht="16.149999999999999">
      <c r="A33" s="77"/>
      <c r="B33" s="17"/>
      <c r="C33" s="17"/>
      <c r="D33" s="17"/>
    </row>
    <row r="34" spans="1:4" ht="16.149999999999999">
      <c r="A34" s="17"/>
      <c r="B34" s="17"/>
      <c r="C34" s="17"/>
      <c r="D34" s="17"/>
    </row>
    <row r="35" spans="1:4" ht="16.149999999999999">
      <c r="A35" s="17"/>
      <c r="B35" s="17"/>
      <c r="C35" s="17"/>
      <c r="D35" s="17"/>
    </row>
    <row r="36" spans="1:4" ht="60" customHeight="1">
      <c r="A36" s="197" t="s">
        <v>420</v>
      </c>
      <c r="B36" s="263"/>
      <c r="C36" s="263"/>
      <c r="D36" s="263"/>
    </row>
    <row r="37" spans="1:4" ht="16.149999999999999">
      <c r="A37" s="201" t="s">
        <v>327</v>
      </c>
      <c r="B37" s="216" t="s">
        <v>328</v>
      </c>
      <c r="C37" s="217" t="s">
        <v>329</v>
      </c>
      <c r="D37" s="218"/>
    </row>
    <row r="38" spans="1:4" ht="14.45" customHeight="1">
      <c r="A38" s="270"/>
      <c r="B38" s="214"/>
      <c r="C38" s="214" t="s">
        <v>330</v>
      </c>
      <c r="D38" s="214" t="s">
        <v>331</v>
      </c>
    </row>
    <row r="39" spans="1:4" ht="14.45" customHeight="1">
      <c r="A39" s="269"/>
      <c r="B39" s="214"/>
      <c r="C39" s="214"/>
      <c r="D39" s="214"/>
    </row>
    <row r="40" spans="1:4" ht="16.149999999999999">
      <c r="A40" s="109" t="s">
        <v>332</v>
      </c>
      <c r="B40" s="111">
        <v>7</v>
      </c>
      <c r="C40" s="111" t="s">
        <v>421</v>
      </c>
      <c r="D40" s="111" t="s">
        <v>422</v>
      </c>
    </row>
    <row r="41" spans="1:4" ht="16.149999999999999">
      <c r="A41" s="109" t="s">
        <v>333</v>
      </c>
      <c r="B41" s="111" t="s">
        <v>423</v>
      </c>
      <c r="C41" s="111" t="s">
        <v>424</v>
      </c>
      <c r="D41" s="111" t="s">
        <v>425</v>
      </c>
    </row>
    <row r="42" spans="1:4" ht="16.149999999999999">
      <c r="A42" s="109" t="s">
        <v>334</v>
      </c>
      <c r="B42" s="111" t="s">
        <v>426</v>
      </c>
      <c r="C42" s="111" t="s">
        <v>427</v>
      </c>
      <c r="D42" s="111" t="s">
        <v>428</v>
      </c>
    </row>
    <row r="43" spans="1:4" ht="16.149999999999999">
      <c r="A43" s="109" t="s">
        <v>335</v>
      </c>
      <c r="B43" s="111" t="s">
        <v>429</v>
      </c>
      <c r="C43" s="111" t="s">
        <v>430</v>
      </c>
      <c r="D43" s="111" t="s">
        <v>431</v>
      </c>
    </row>
    <row r="44" spans="1:4" ht="16.149999999999999">
      <c r="A44" s="109" t="s">
        <v>336</v>
      </c>
      <c r="B44" s="111" t="s">
        <v>426</v>
      </c>
      <c r="C44" s="111">
        <v>8</v>
      </c>
      <c r="D44" s="111" t="s">
        <v>425</v>
      </c>
    </row>
    <row r="45" spans="1:4" ht="16.149999999999999">
      <c r="A45" s="109" t="s">
        <v>337</v>
      </c>
      <c r="B45" s="111" t="s">
        <v>425</v>
      </c>
      <c r="C45" s="111" t="s">
        <v>432</v>
      </c>
      <c r="D45" s="111" t="s">
        <v>433</v>
      </c>
    </row>
    <row r="46" spans="1:4" ht="16.149999999999999">
      <c r="A46" s="109" t="s">
        <v>338</v>
      </c>
      <c r="B46" s="111" t="s">
        <v>434</v>
      </c>
      <c r="C46" s="111" t="s">
        <v>432</v>
      </c>
      <c r="D46" s="111" t="s">
        <v>435</v>
      </c>
    </row>
    <row r="47" spans="1:4" ht="16.149999999999999">
      <c r="A47" s="109" t="s">
        <v>339</v>
      </c>
      <c r="B47" s="111" t="s">
        <v>430</v>
      </c>
      <c r="C47" s="111" t="s">
        <v>436</v>
      </c>
      <c r="D47" s="111" t="s">
        <v>437</v>
      </c>
    </row>
    <row r="48" spans="1:4" ht="16.149999999999999">
      <c r="A48" s="109" t="s">
        <v>340</v>
      </c>
      <c r="B48" s="111" t="s">
        <v>438</v>
      </c>
      <c r="C48" s="111" t="s">
        <v>432</v>
      </c>
      <c r="D48" s="111" t="s">
        <v>439</v>
      </c>
    </row>
    <row r="49" spans="1:4" ht="16.149999999999999">
      <c r="A49" s="109" t="s">
        <v>341</v>
      </c>
      <c r="B49" s="111" t="s">
        <v>439</v>
      </c>
      <c r="C49" s="111" t="s">
        <v>440</v>
      </c>
      <c r="D49" s="111" t="s">
        <v>426</v>
      </c>
    </row>
    <row r="50" spans="1:4" ht="16.149999999999999">
      <c r="A50" s="109" t="s">
        <v>342</v>
      </c>
      <c r="B50" s="111" t="s">
        <v>436</v>
      </c>
      <c r="C50" s="111" t="s">
        <v>441</v>
      </c>
      <c r="D50" s="111" t="s">
        <v>442</v>
      </c>
    </row>
    <row r="51" spans="1:4" ht="16.149999999999999">
      <c r="A51" s="109" t="s">
        <v>343</v>
      </c>
      <c r="B51" s="111" t="s">
        <v>431</v>
      </c>
      <c r="C51" s="111" t="s">
        <v>443</v>
      </c>
      <c r="D51" s="111" t="s">
        <v>444</v>
      </c>
    </row>
    <row r="52" spans="1:4" ht="16.149999999999999">
      <c r="A52" s="109" t="s">
        <v>344</v>
      </c>
      <c r="B52" s="111">
        <v>11</v>
      </c>
      <c r="C52" s="111" t="s">
        <v>445</v>
      </c>
      <c r="D52" s="111" t="s">
        <v>446</v>
      </c>
    </row>
    <row r="53" spans="1:4" ht="16.149999999999999">
      <c r="A53" s="109" t="s">
        <v>345</v>
      </c>
      <c r="B53" s="111" t="s">
        <v>438</v>
      </c>
      <c r="C53" s="111" t="s">
        <v>442</v>
      </c>
      <c r="D53" s="111" t="s">
        <v>447</v>
      </c>
    </row>
    <row r="54" spans="1:4" ht="16.149999999999999">
      <c r="A54" s="109" t="s">
        <v>346</v>
      </c>
      <c r="B54" s="111" t="s">
        <v>448</v>
      </c>
      <c r="C54" s="111" t="s">
        <v>449</v>
      </c>
      <c r="D54" s="111" t="s">
        <v>450</v>
      </c>
    </row>
    <row r="55" spans="1:4" ht="16.149999999999999">
      <c r="A55" s="109" t="s">
        <v>347</v>
      </c>
      <c r="B55" s="111" t="s">
        <v>451</v>
      </c>
      <c r="C55" s="111" t="s">
        <v>452</v>
      </c>
      <c r="D55" s="111" t="s">
        <v>428</v>
      </c>
    </row>
    <row r="56" spans="1:4" ht="16.149999999999999">
      <c r="A56" s="109" t="s">
        <v>348</v>
      </c>
      <c r="B56" s="111">
        <v>10</v>
      </c>
      <c r="C56" s="111" t="s">
        <v>453</v>
      </c>
      <c r="D56" s="111" t="s">
        <v>454</v>
      </c>
    </row>
    <row r="57" spans="1:4" ht="16.149999999999999">
      <c r="A57" s="109" t="s">
        <v>349</v>
      </c>
      <c r="B57" s="111" t="s">
        <v>455</v>
      </c>
      <c r="C57" s="111" t="s">
        <v>438</v>
      </c>
      <c r="D57" s="111" t="s">
        <v>456</v>
      </c>
    </row>
    <row r="58" spans="1:4" ht="16.149999999999999">
      <c r="A58" s="109" t="s">
        <v>350</v>
      </c>
      <c r="B58" s="111" t="s">
        <v>457</v>
      </c>
      <c r="C58" s="111" t="s">
        <v>458</v>
      </c>
      <c r="D58" s="111" t="s">
        <v>451</v>
      </c>
    </row>
    <row r="59" spans="1:4" ht="16.149999999999999">
      <c r="A59" s="109" t="s">
        <v>351</v>
      </c>
      <c r="B59" s="111" t="s">
        <v>459</v>
      </c>
      <c r="C59" s="111" t="s">
        <v>460</v>
      </c>
      <c r="D59" s="111">
        <v>4</v>
      </c>
    </row>
    <row r="60" spans="1:4" ht="16.149999999999999">
      <c r="A60" s="109" t="s">
        <v>352</v>
      </c>
      <c r="B60" s="111" t="s">
        <v>461</v>
      </c>
      <c r="C60" s="111" t="s">
        <v>462</v>
      </c>
      <c r="D60" s="111" t="s">
        <v>463</v>
      </c>
    </row>
    <row r="61" spans="1:4" ht="16.149999999999999">
      <c r="A61" s="109" t="s">
        <v>353</v>
      </c>
      <c r="B61" s="111" t="s">
        <v>439</v>
      </c>
      <c r="C61" s="111">
        <v>8</v>
      </c>
      <c r="D61" s="111" t="s">
        <v>464</v>
      </c>
    </row>
    <row r="62" spans="1:4" ht="16.149999999999999">
      <c r="A62" s="109" t="s">
        <v>354</v>
      </c>
      <c r="B62" s="111" t="s">
        <v>433</v>
      </c>
      <c r="C62" s="111" t="s">
        <v>443</v>
      </c>
      <c r="D62" s="111" t="s">
        <v>465</v>
      </c>
    </row>
    <row r="63" spans="1:4" ht="16.149999999999999">
      <c r="A63" s="109" t="s">
        <v>355</v>
      </c>
      <c r="B63" s="111" t="s">
        <v>421</v>
      </c>
      <c r="C63" s="111" t="s">
        <v>463</v>
      </c>
      <c r="D63" s="111" t="s">
        <v>466</v>
      </c>
    </row>
    <row r="64" spans="1:4" ht="16.149999999999999">
      <c r="A64" s="109" t="s">
        <v>356</v>
      </c>
      <c r="B64" s="111" t="s">
        <v>429</v>
      </c>
      <c r="C64" s="111" t="s">
        <v>436</v>
      </c>
      <c r="D64" s="111" t="s">
        <v>439</v>
      </c>
    </row>
    <row r="65" spans="1:4" ht="16.149999999999999">
      <c r="A65" s="109" t="s">
        <v>357</v>
      </c>
      <c r="B65" s="111" t="s">
        <v>430</v>
      </c>
      <c r="C65" s="111" t="s">
        <v>454</v>
      </c>
      <c r="D65" s="111" t="s">
        <v>451</v>
      </c>
    </row>
    <row r="66" spans="1:4" ht="16.149999999999999">
      <c r="A66" s="109" t="s">
        <v>358</v>
      </c>
      <c r="B66" s="111" t="s">
        <v>455</v>
      </c>
      <c r="C66" s="111" t="s">
        <v>455</v>
      </c>
      <c r="D66" s="111" t="s">
        <v>428</v>
      </c>
    </row>
    <row r="67" spans="1:4" ht="15.75" customHeight="1">
      <c r="A67" s="226" t="s">
        <v>359</v>
      </c>
      <c r="B67" s="226"/>
      <c r="C67" s="226"/>
      <c r="D67" s="226"/>
    </row>
    <row r="68" spans="1:4" ht="16.149999999999999">
      <c r="A68" s="77"/>
      <c r="B68" s="17"/>
      <c r="C68" s="17"/>
      <c r="D68" s="17"/>
    </row>
  </sheetData>
  <mergeCells count="14">
    <mergeCell ref="A67:D67"/>
    <mergeCell ref="A32:D32"/>
    <mergeCell ref="A36:D36"/>
    <mergeCell ref="A37:A39"/>
    <mergeCell ref="C38:C39"/>
    <mergeCell ref="D38:D39"/>
    <mergeCell ref="B37:B39"/>
    <mergeCell ref="C37:D37"/>
    <mergeCell ref="A1:D1"/>
    <mergeCell ref="A2:A4"/>
    <mergeCell ref="C3:C4"/>
    <mergeCell ref="D3:D4"/>
    <mergeCell ref="B2:B4"/>
    <mergeCell ref="C2:D2"/>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65BB7-3A3F-4B52-B383-5025C8F138E0}">
  <dimension ref="A1:B34"/>
  <sheetViews>
    <sheetView workbookViewId="0">
      <selection activeCell="A12" sqref="A12"/>
    </sheetView>
  </sheetViews>
  <sheetFormatPr defaultRowHeight="14.45"/>
  <cols>
    <col min="1" max="1" width="34.28515625" customWidth="1"/>
    <col min="2" max="2" width="36.28515625" customWidth="1"/>
  </cols>
  <sheetData>
    <row r="1" spans="1:2" ht="59.25" customHeight="1">
      <c r="A1" s="227" t="s">
        <v>467</v>
      </c>
      <c r="B1" s="227"/>
    </row>
    <row r="2" spans="1:2" ht="16.149999999999999">
      <c r="A2" s="78" t="s">
        <v>468</v>
      </c>
      <c r="B2" s="79" t="s">
        <v>3</v>
      </c>
    </row>
    <row r="3" spans="1:2" ht="16.149999999999999">
      <c r="A3" s="88" t="s">
        <v>93</v>
      </c>
      <c r="B3" s="89">
        <f>SUM(B4:B8)</f>
        <v>121</v>
      </c>
    </row>
    <row r="4" spans="1:2" ht="16.149999999999999">
      <c r="A4" s="78" t="s">
        <v>469</v>
      </c>
      <c r="B4" s="18">
        <v>10</v>
      </c>
    </row>
    <row r="5" spans="1:2" ht="16.149999999999999">
      <c r="A5" s="78" t="s">
        <v>95</v>
      </c>
      <c r="B5" s="18">
        <v>43</v>
      </c>
    </row>
    <row r="6" spans="1:2" ht="16.149999999999999">
      <c r="A6" s="78" t="s">
        <v>94</v>
      </c>
      <c r="B6" s="18">
        <v>12</v>
      </c>
    </row>
    <row r="7" spans="1:2" ht="16.149999999999999">
      <c r="A7" s="78" t="s">
        <v>96</v>
      </c>
      <c r="B7" s="18">
        <v>44</v>
      </c>
    </row>
    <row r="8" spans="1:2" ht="16.149999999999999">
      <c r="A8" s="78" t="s">
        <v>97</v>
      </c>
      <c r="B8" s="18">
        <v>12</v>
      </c>
    </row>
    <row r="9" spans="1:2" ht="16.149999999999999">
      <c r="A9" s="12" t="s">
        <v>470</v>
      </c>
      <c r="B9" s="17"/>
    </row>
    <row r="10" spans="1:2" ht="16.149999999999999">
      <c r="A10" s="2" t="s">
        <v>471</v>
      </c>
      <c r="B10" s="17"/>
    </row>
    <row r="11" spans="1:2" ht="16.149999999999999">
      <c r="A11" s="17"/>
      <c r="B11" s="17"/>
    </row>
    <row r="12" spans="1:2" ht="16.149999999999999">
      <c r="A12" s="17"/>
      <c r="B12" s="17"/>
    </row>
    <row r="13" spans="1:2" ht="45" customHeight="1">
      <c r="A13" s="227" t="s">
        <v>472</v>
      </c>
      <c r="B13" s="227"/>
    </row>
    <row r="14" spans="1:2" ht="16.149999999999999">
      <c r="A14" s="78" t="s">
        <v>468</v>
      </c>
      <c r="B14" s="79" t="s">
        <v>3</v>
      </c>
    </row>
    <row r="15" spans="1:2" ht="16.149999999999999">
      <c r="A15" s="88" t="s">
        <v>93</v>
      </c>
      <c r="B15" s="89">
        <f>SUM(B16:B20)</f>
        <v>108</v>
      </c>
    </row>
    <row r="16" spans="1:2" ht="16.149999999999999">
      <c r="A16" s="78" t="s">
        <v>469</v>
      </c>
      <c r="B16" s="18">
        <v>11</v>
      </c>
    </row>
    <row r="17" spans="1:2" ht="16.149999999999999">
      <c r="A17" s="78" t="s">
        <v>95</v>
      </c>
      <c r="B17" s="18">
        <v>39</v>
      </c>
    </row>
    <row r="18" spans="1:2" ht="16.149999999999999">
      <c r="A18" s="78" t="s">
        <v>94</v>
      </c>
      <c r="B18" s="18">
        <v>11</v>
      </c>
    </row>
    <row r="19" spans="1:2" ht="16.149999999999999">
      <c r="A19" s="78" t="s">
        <v>96</v>
      </c>
      <c r="B19" s="18">
        <v>33</v>
      </c>
    </row>
    <row r="20" spans="1:2" ht="16.149999999999999">
      <c r="A20" s="78" t="s">
        <v>97</v>
      </c>
      <c r="B20" s="18">
        <v>14</v>
      </c>
    </row>
    <row r="21" spans="1:2" ht="16.149999999999999">
      <c r="A21" s="12" t="s">
        <v>470</v>
      </c>
      <c r="B21" s="17"/>
    </row>
    <row r="22" spans="1:2" ht="16.149999999999999">
      <c r="A22" s="12" t="s">
        <v>473</v>
      </c>
      <c r="B22" s="17"/>
    </row>
    <row r="23" spans="1:2" ht="16.149999999999999">
      <c r="A23" s="17"/>
      <c r="B23" s="17"/>
    </row>
    <row r="24" spans="1:2" ht="16.149999999999999">
      <c r="A24" s="17"/>
      <c r="B24" s="17"/>
    </row>
    <row r="25" spans="1:2" ht="46.9" customHeight="1">
      <c r="A25" s="227" t="s">
        <v>474</v>
      </c>
      <c r="B25" s="227"/>
    </row>
    <row r="26" spans="1:2" ht="16.149999999999999">
      <c r="A26" s="78" t="s">
        <v>468</v>
      </c>
      <c r="B26" s="79" t="s">
        <v>3</v>
      </c>
    </row>
    <row r="27" spans="1:2" ht="16.149999999999999">
      <c r="A27" s="88" t="s">
        <v>93</v>
      </c>
      <c r="B27" s="89">
        <f>SUM(B28:B32)</f>
        <v>99</v>
      </c>
    </row>
    <row r="28" spans="1:2" ht="16.149999999999999">
      <c r="A28" s="78" t="s">
        <v>469</v>
      </c>
      <c r="B28" s="79">
        <v>11</v>
      </c>
    </row>
    <row r="29" spans="1:2" ht="16.149999999999999">
      <c r="A29" s="78" t="s">
        <v>95</v>
      </c>
      <c r="B29" s="79">
        <v>32</v>
      </c>
    </row>
    <row r="30" spans="1:2" ht="16.149999999999999">
      <c r="A30" s="78" t="s">
        <v>94</v>
      </c>
      <c r="B30" s="79">
        <v>10</v>
      </c>
    </row>
    <row r="31" spans="1:2" ht="16.149999999999999">
      <c r="A31" s="78" t="s">
        <v>96</v>
      </c>
      <c r="B31" s="79">
        <v>32</v>
      </c>
    </row>
    <row r="32" spans="1:2" ht="16.149999999999999">
      <c r="A32" s="78" t="s">
        <v>97</v>
      </c>
      <c r="B32" s="79">
        <v>14</v>
      </c>
    </row>
    <row r="33" spans="1:2" ht="16.149999999999999">
      <c r="A33" s="12" t="s">
        <v>470</v>
      </c>
      <c r="B33" s="17"/>
    </row>
    <row r="34" spans="1:2" ht="16.149999999999999">
      <c r="A34" s="2" t="s">
        <v>473</v>
      </c>
      <c r="B34" s="17"/>
    </row>
  </sheetData>
  <mergeCells count="3">
    <mergeCell ref="A1:B1"/>
    <mergeCell ref="A13:B13"/>
    <mergeCell ref="A25:B25"/>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8DABE-5071-420B-817F-98F4798782EE}">
  <dimension ref="A1:M51"/>
  <sheetViews>
    <sheetView workbookViewId="0">
      <selection activeCell="D24" sqref="D24"/>
    </sheetView>
  </sheetViews>
  <sheetFormatPr defaultRowHeight="14.45"/>
  <cols>
    <col min="1" max="1" width="24.28515625" customWidth="1"/>
    <col min="2" max="2" width="18.5703125" customWidth="1"/>
    <col min="3" max="8" width="15.7109375" customWidth="1"/>
    <col min="9" max="9" width="17" customWidth="1"/>
    <col min="10" max="10" width="15.7109375" customWidth="1"/>
    <col min="11" max="11" width="16.140625" customWidth="1"/>
    <col min="12" max="12" width="21.85546875" customWidth="1"/>
    <col min="13" max="13" width="20.28515625" customWidth="1"/>
  </cols>
  <sheetData>
    <row r="1" spans="1:13" ht="52.5" customHeight="1">
      <c r="A1" s="230" t="s">
        <v>475</v>
      </c>
      <c r="B1" s="231"/>
      <c r="C1" s="231"/>
      <c r="D1" s="231"/>
      <c r="E1" s="231"/>
      <c r="F1" s="231"/>
      <c r="G1" s="231"/>
      <c r="H1" s="231"/>
      <c r="I1" s="231"/>
      <c r="J1" s="231"/>
      <c r="K1" s="231"/>
      <c r="L1" s="231"/>
      <c r="M1" s="231"/>
    </row>
    <row r="2" spans="1:13" ht="35.25" customHeight="1">
      <c r="A2" s="212" t="s">
        <v>126</v>
      </c>
      <c r="B2" s="234" t="s">
        <v>476</v>
      </c>
      <c r="C2" s="235"/>
      <c r="D2" s="235"/>
      <c r="E2" s="235"/>
      <c r="F2" s="235"/>
      <c r="G2" s="235"/>
      <c r="H2" s="235"/>
      <c r="I2" s="235"/>
      <c r="J2" s="235"/>
      <c r="K2" s="235"/>
      <c r="L2" s="235"/>
      <c r="M2" s="236"/>
    </row>
    <row r="3" spans="1:13" ht="48">
      <c r="A3" s="212"/>
      <c r="B3" s="108" t="s">
        <v>477</v>
      </c>
      <c r="C3" s="108" t="s">
        <v>478</v>
      </c>
      <c r="D3" s="108" t="s">
        <v>479</v>
      </c>
      <c r="E3" s="108" t="s">
        <v>480</v>
      </c>
      <c r="F3" s="108" t="s">
        <v>481</v>
      </c>
      <c r="G3" s="108" t="s">
        <v>482</v>
      </c>
      <c r="H3" s="108" t="s">
        <v>483</v>
      </c>
      <c r="I3" s="108" t="s">
        <v>484</v>
      </c>
      <c r="J3" s="108" t="s">
        <v>485</v>
      </c>
      <c r="K3" s="108" t="s">
        <v>486</v>
      </c>
      <c r="L3" s="108" t="s">
        <v>487</v>
      </c>
      <c r="M3" s="108" t="s">
        <v>488</v>
      </c>
    </row>
    <row r="4" spans="1:13" ht="15" customHeight="1">
      <c r="A4" s="232" t="s">
        <v>311</v>
      </c>
      <c r="B4" s="228">
        <v>5.8140000000000001</v>
      </c>
      <c r="C4" s="228">
        <v>5.1520000000000001</v>
      </c>
      <c r="D4" s="228">
        <v>5.8470000000000004</v>
      </c>
      <c r="E4" s="228">
        <v>7.1120000000000001</v>
      </c>
      <c r="F4" s="228">
        <v>5.4279999999999999</v>
      </c>
      <c r="G4" s="228">
        <v>0</v>
      </c>
      <c r="H4" s="228">
        <v>1.18</v>
      </c>
      <c r="I4" s="228">
        <v>11.662000000000001</v>
      </c>
      <c r="J4" s="228">
        <v>0</v>
      </c>
      <c r="K4" s="228">
        <v>28.74</v>
      </c>
      <c r="L4" s="228">
        <v>13.602</v>
      </c>
      <c r="M4" s="228">
        <v>0</v>
      </c>
    </row>
    <row r="5" spans="1:13" ht="15" customHeight="1">
      <c r="A5" s="233"/>
      <c r="B5" s="229"/>
      <c r="C5" s="229"/>
      <c r="D5" s="229"/>
      <c r="E5" s="229"/>
      <c r="F5" s="229"/>
      <c r="G5" s="229"/>
      <c r="H5" s="229"/>
      <c r="I5" s="229"/>
      <c r="J5" s="229"/>
      <c r="K5" s="229"/>
      <c r="L5" s="229"/>
      <c r="M5" s="229"/>
    </row>
    <row r="6" spans="1:13" ht="15" customHeight="1">
      <c r="A6" s="232" t="s">
        <v>489</v>
      </c>
      <c r="B6" s="228">
        <v>14.012</v>
      </c>
      <c r="C6" s="228">
        <v>14.340999999999999</v>
      </c>
      <c r="D6" s="228">
        <v>15.336</v>
      </c>
      <c r="E6" s="228">
        <v>16.053999999999998</v>
      </c>
      <c r="F6" s="228">
        <v>17.306999999999999</v>
      </c>
      <c r="G6" s="228">
        <v>9.3840000000000003</v>
      </c>
      <c r="H6" s="228">
        <v>10.117000000000001</v>
      </c>
      <c r="I6" s="228">
        <v>16.785</v>
      </c>
      <c r="J6" s="228">
        <v>11.715</v>
      </c>
      <c r="K6" s="228">
        <v>11.167</v>
      </c>
      <c r="L6" s="228">
        <v>17.006</v>
      </c>
      <c r="M6" s="228">
        <v>12.64</v>
      </c>
    </row>
    <row r="7" spans="1:13" ht="15" customHeight="1">
      <c r="A7" s="233"/>
      <c r="B7" s="229"/>
      <c r="C7" s="229"/>
      <c r="D7" s="229"/>
      <c r="E7" s="229"/>
      <c r="F7" s="229"/>
      <c r="G7" s="229"/>
      <c r="H7" s="229"/>
      <c r="I7" s="229"/>
      <c r="J7" s="229"/>
      <c r="K7" s="229"/>
      <c r="L7" s="229"/>
      <c r="M7" s="229"/>
    </row>
    <row r="8" spans="1:13" ht="15" customHeight="1">
      <c r="A8" s="232" t="s">
        <v>490</v>
      </c>
      <c r="B8" s="228">
        <v>17.497</v>
      </c>
      <c r="C8" s="228">
        <v>18.695</v>
      </c>
      <c r="D8" s="228">
        <v>16.202999999999999</v>
      </c>
      <c r="E8" s="228">
        <v>16.827000000000002</v>
      </c>
      <c r="F8" s="228">
        <v>16.616</v>
      </c>
      <c r="G8" s="228">
        <v>18.11</v>
      </c>
      <c r="H8" s="228">
        <v>13.259</v>
      </c>
      <c r="I8" s="228">
        <v>21.571000000000002</v>
      </c>
      <c r="J8" s="228">
        <v>11.196</v>
      </c>
      <c r="K8" s="228">
        <v>10.026999999999999</v>
      </c>
      <c r="L8" s="228">
        <v>22.187000000000001</v>
      </c>
      <c r="M8" s="228">
        <v>7.4219999999999997</v>
      </c>
    </row>
    <row r="9" spans="1:13" ht="15" customHeight="1">
      <c r="A9" s="233"/>
      <c r="B9" s="229"/>
      <c r="C9" s="229"/>
      <c r="D9" s="229"/>
      <c r="E9" s="229"/>
      <c r="F9" s="229"/>
      <c r="G9" s="229"/>
      <c r="H9" s="229"/>
      <c r="I9" s="229"/>
      <c r="J9" s="229"/>
      <c r="K9" s="229"/>
      <c r="L9" s="229"/>
      <c r="M9" s="229"/>
    </row>
    <row r="10" spans="1:13" ht="15" customHeight="1">
      <c r="A10" s="232" t="s">
        <v>491</v>
      </c>
      <c r="B10" s="228">
        <v>21.765000000000001</v>
      </c>
      <c r="C10" s="228">
        <v>22.297999999999998</v>
      </c>
      <c r="D10" s="228">
        <v>22.184999999999999</v>
      </c>
      <c r="E10" s="228">
        <v>19.344999999999999</v>
      </c>
      <c r="F10" s="228">
        <v>13.755000000000001</v>
      </c>
      <c r="G10" s="228">
        <v>30.439</v>
      </c>
      <c r="H10" s="228">
        <v>26.236999999999998</v>
      </c>
      <c r="I10" s="228">
        <v>21.33</v>
      </c>
      <c r="J10" s="228">
        <v>20.466000000000001</v>
      </c>
      <c r="K10" s="228">
        <v>26.067</v>
      </c>
      <c r="L10" s="228">
        <v>18.532</v>
      </c>
      <c r="M10" s="228">
        <v>24.26</v>
      </c>
    </row>
    <row r="11" spans="1:13" ht="15" customHeight="1">
      <c r="A11" s="233"/>
      <c r="B11" s="229"/>
      <c r="C11" s="229"/>
      <c r="D11" s="229"/>
      <c r="E11" s="229"/>
      <c r="F11" s="229"/>
      <c r="G11" s="229"/>
      <c r="H11" s="229"/>
      <c r="I11" s="229"/>
      <c r="J11" s="229"/>
      <c r="K11" s="229"/>
      <c r="L11" s="229"/>
      <c r="M11" s="229"/>
    </row>
    <row r="12" spans="1:13" ht="15" customHeight="1">
      <c r="A12" s="232" t="s">
        <v>492</v>
      </c>
      <c r="B12" s="228">
        <v>19.058</v>
      </c>
      <c r="C12" s="228">
        <v>20.073</v>
      </c>
      <c r="D12" s="228">
        <v>15.377000000000001</v>
      </c>
      <c r="E12" s="228">
        <v>16.852</v>
      </c>
      <c r="F12" s="228">
        <v>12.952</v>
      </c>
      <c r="G12" s="228">
        <v>15.9</v>
      </c>
      <c r="H12" s="228">
        <v>23.44</v>
      </c>
      <c r="I12" s="228">
        <v>18.786999999999999</v>
      </c>
      <c r="J12" s="228">
        <v>32.804000000000002</v>
      </c>
      <c r="K12" s="228">
        <v>4.5049999999999999</v>
      </c>
      <c r="L12" s="228">
        <v>19.068999999999999</v>
      </c>
      <c r="M12" s="228">
        <v>20.506</v>
      </c>
    </row>
    <row r="13" spans="1:13" ht="15" customHeight="1">
      <c r="A13" s="233"/>
      <c r="B13" s="229"/>
      <c r="C13" s="229"/>
      <c r="D13" s="229"/>
      <c r="E13" s="229"/>
      <c r="F13" s="229"/>
      <c r="G13" s="229"/>
      <c r="H13" s="229"/>
      <c r="I13" s="229"/>
      <c r="J13" s="229"/>
      <c r="K13" s="229"/>
      <c r="L13" s="229"/>
      <c r="M13" s="229"/>
    </row>
    <row r="14" spans="1:13" ht="15" customHeight="1">
      <c r="A14" s="232" t="s">
        <v>493</v>
      </c>
      <c r="B14" s="228">
        <v>13.673</v>
      </c>
      <c r="C14" s="228">
        <v>12.465</v>
      </c>
      <c r="D14" s="228">
        <v>14.615</v>
      </c>
      <c r="E14" s="228">
        <v>14.753</v>
      </c>
      <c r="F14" s="228">
        <v>17.222999999999999</v>
      </c>
      <c r="G14" s="228">
        <v>17.606999999999999</v>
      </c>
      <c r="H14" s="228">
        <v>16.38</v>
      </c>
      <c r="I14" s="228">
        <v>6.7510000000000003</v>
      </c>
      <c r="J14" s="228">
        <v>19.556999999999999</v>
      </c>
      <c r="K14" s="228">
        <v>11.445</v>
      </c>
      <c r="L14" s="228">
        <v>7.7969999999999997</v>
      </c>
      <c r="M14" s="228">
        <v>19.815000000000001</v>
      </c>
    </row>
    <row r="15" spans="1:13" ht="15" customHeight="1">
      <c r="A15" s="233"/>
      <c r="B15" s="229"/>
      <c r="C15" s="229"/>
      <c r="D15" s="229"/>
      <c r="E15" s="229"/>
      <c r="F15" s="229"/>
      <c r="G15" s="229"/>
      <c r="H15" s="229"/>
      <c r="I15" s="229"/>
      <c r="J15" s="229"/>
      <c r="K15" s="229"/>
      <c r="L15" s="229"/>
      <c r="M15" s="229"/>
    </row>
    <row r="16" spans="1:13" ht="15" customHeight="1">
      <c r="A16" s="232" t="s">
        <v>494</v>
      </c>
      <c r="B16" s="228">
        <v>8.1780000000000008</v>
      </c>
      <c r="C16" s="228">
        <v>6.9729999999999999</v>
      </c>
      <c r="D16" s="228">
        <v>10.433</v>
      </c>
      <c r="E16" s="228">
        <v>9.0549999999999997</v>
      </c>
      <c r="F16" s="228">
        <v>16.715</v>
      </c>
      <c r="G16" s="228">
        <v>8.5559999999999992</v>
      </c>
      <c r="H16" s="228">
        <v>9.3829999999999991</v>
      </c>
      <c r="I16" s="228">
        <v>3.1110000000000002</v>
      </c>
      <c r="J16" s="228">
        <v>4.258</v>
      </c>
      <c r="K16" s="228">
        <v>8.0470000000000006</v>
      </c>
      <c r="L16" s="228">
        <v>1.804</v>
      </c>
      <c r="M16" s="228">
        <v>15.355</v>
      </c>
    </row>
    <row r="17" spans="1:13" ht="15" customHeight="1">
      <c r="A17" s="233"/>
      <c r="B17" s="229"/>
      <c r="C17" s="229"/>
      <c r="D17" s="229"/>
      <c r="E17" s="229"/>
      <c r="F17" s="229"/>
      <c r="G17" s="229"/>
      <c r="H17" s="229"/>
      <c r="I17" s="229"/>
      <c r="J17" s="229"/>
      <c r="K17" s="229"/>
      <c r="L17" s="229"/>
      <c r="M17" s="229"/>
    </row>
    <row r="18" spans="1:13" ht="15" customHeight="1">
      <c r="A18" s="239" t="s">
        <v>158</v>
      </c>
      <c r="B18" s="237">
        <f>SUM(B4:B17)</f>
        <v>99.997</v>
      </c>
      <c r="C18" s="237">
        <f>SUM(C4:C17)</f>
        <v>99.997</v>
      </c>
      <c r="D18" s="237">
        <f t="shared" ref="D18:M18" si="0">SUM(D4:D17)</f>
        <v>99.995999999999981</v>
      </c>
      <c r="E18" s="237">
        <f t="shared" si="0"/>
        <v>99.99799999999999</v>
      </c>
      <c r="F18" s="237">
        <f t="shared" si="0"/>
        <v>99.996000000000009</v>
      </c>
      <c r="G18" s="237">
        <f t="shared" si="0"/>
        <v>99.995999999999995</v>
      </c>
      <c r="H18" s="237">
        <f t="shared" si="0"/>
        <v>99.995999999999995</v>
      </c>
      <c r="I18" s="237">
        <f t="shared" si="0"/>
        <v>99.997</v>
      </c>
      <c r="J18" s="237">
        <f t="shared" si="0"/>
        <v>99.996000000000009</v>
      </c>
      <c r="K18" s="237">
        <f t="shared" si="0"/>
        <v>99.99799999999999</v>
      </c>
      <c r="L18" s="237">
        <f t="shared" si="0"/>
        <v>99.997</v>
      </c>
      <c r="M18" s="237">
        <f t="shared" si="0"/>
        <v>99.998000000000005</v>
      </c>
    </row>
    <row r="19" spans="1:13" ht="15" customHeight="1">
      <c r="A19" s="240"/>
      <c r="B19" s="238"/>
      <c r="C19" s="238"/>
      <c r="D19" s="238"/>
      <c r="E19" s="238"/>
      <c r="F19" s="238"/>
      <c r="G19" s="238"/>
      <c r="H19" s="238"/>
      <c r="I19" s="238"/>
      <c r="J19" s="238"/>
      <c r="K19" s="238"/>
      <c r="L19" s="238"/>
      <c r="M19" s="238"/>
    </row>
    <row r="20" spans="1:13">
      <c r="A20" s="2" t="s">
        <v>495</v>
      </c>
      <c r="B20" s="2"/>
      <c r="C20" s="2"/>
      <c r="D20" s="2"/>
      <c r="E20" s="2"/>
      <c r="F20" s="2"/>
      <c r="G20" s="2"/>
      <c r="H20" s="2"/>
      <c r="I20" s="2"/>
      <c r="J20" s="28"/>
      <c r="K20" s="28"/>
      <c r="L20" s="28"/>
      <c r="M20" s="28"/>
    </row>
    <row r="21" spans="1:13">
      <c r="A21" s="2" t="s">
        <v>496</v>
      </c>
      <c r="J21" s="28"/>
      <c r="K21" s="28"/>
      <c r="L21" s="28"/>
      <c r="M21" s="28"/>
    </row>
    <row r="22" spans="1:13">
      <c r="A22" s="12" t="s">
        <v>497</v>
      </c>
      <c r="B22" s="28"/>
      <c r="C22" s="28"/>
      <c r="D22" s="28"/>
      <c r="E22" s="28"/>
      <c r="F22" s="28"/>
      <c r="G22" s="28"/>
      <c r="H22" s="28"/>
      <c r="I22" s="28"/>
      <c r="J22" s="28"/>
      <c r="K22" s="28"/>
      <c r="L22" s="28"/>
      <c r="M22" s="28"/>
    </row>
    <row r="23" spans="1:13">
      <c r="A23" s="28"/>
      <c r="B23" s="28"/>
      <c r="C23" s="28"/>
      <c r="D23" s="28"/>
      <c r="E23" s="28"/>
      <c r="F23" s="28"/>
      <c r="G23" s="28"/>
      <c r="H23" s="28"/>
      <c r="I23" s="28"/>
      <c r="J23" s="28"/>
      <c r="K23" s="28"/>
      <c r="L23" s="28"/>
      <c r="M23" s="28"/>
    </row>
    <row r="24" spans="1:13">
      <c r="A24" s="28"/>
      <c r="B24" s="28"/>
      <c r="C24" s="28"/>
      <c r="D24" s="28"/>
      <c r="E24" s="28"/>
      <c r="F24" s="28"/>
      <c r="G24" s="28"/>
      <c r="H24" s="28"/>
      <c r="I24" s="28"/>
      <c r="J24" s="28"/>
      <c r="K24" s="28"/>
      <c r="L24" s="28"/>
      <c r="M24" s="28"/>
    </row>
    <row r="25" spans="1:13">
      <c r="A25" s="248"/>
      <c r="B25" s="28"/>
      <c r="C25" s="28"/>
      <c r="D25" s="28"/>
      <c r="E25" s="28"/>
      <c r="F25" s="28"/>
      <c r="G25" s="28"/>
      <c r="H25" s="28"/>
      <c r="I25" s="28"/>
      <c r="J25" s="28"/>
      <c r="K25" s="28"/>
      <c r="L25" s="28"/>
      <c r="M25" s="28"/>
    </row>
    <row r="26" spans="1:13">
      <c r="A26" s="28"/>
      <c r="B26" s="28"/>
      <c r="C26" s="28"/>
      <c r="D26" s="28"/>
      <c r="E26" s="28"/>
      <c r="F26" s="28"/>
      <c r="G26" s="28"/>
      <c r="H26" s="28"/>
      <c r="I26" s="28"/>
      <c r="J26" s="28"/>
      <c r="K26" s="28"/>
      <c r="L26" s="28"/>
      <c r="M26" s="28"/>
    </row>
    <row r="27" spans="1:13" ht="15">
      <c r="A27" s="231" t="s">
        <v>498</v>
      </c>
      <c r="B27" s="231"/>
      <c r="C27" s="231"/>
      <c r="D27" s="231"/>
      <c r="E27" s="231"/>
      <c r="F27" s="231"/>
      <c r="G27" s="231"/>
      <c r="H27" s="231"/>
      <c r="I27" s="231"/>
      <c r="J27" s="231"/>
      <c r="K27" s="231"/>
      <c r="L27" s="231"/>
      <c r="M27" s="231"/>
    </row>
    <row r="28" spans="1:13" ht="16.149999999999999" customHeight="1">
      <c r="A28" s="212" t="s">
        <v>126</v>
      </c>
      <c r="B28" s="241" t="s">
        <v>476</v>
      </c>
      <c r="C28" s="242"/>
      <c r="D28" s="242"/>
      <c r="E28" s="242"/>
      <c r="F28" s="242"/>
      <c r="G28" s="242"/>
      <c r="H28" s="242"/>
      <c r="I28" s="242"/>
      <c r="J28" s="242"/>
      <c r="K28" s="242"/>
      <c r="L28" s="242"/>
      <c r="M28" s="243"/>
    </row>
    <row r="29" spans="1:13" ht="48.6">
      <c r="A29" s="212"/>
      <c r="B29" s="108" t="s">
        <v>477</v>
      </c>
      <c r="C29" s="108" t="s">
        <v>478</v>
      </c>
      <c r="D29" s="108" t="s">
        <v>479</v>
      </c>
      <c r="E29" s="108" t="s">
        <v>480</v>
      </c>
      <c r="F29" s="108" t="s">
        <v>481</v>
      </c>
      <c r="G29" s="108" t="s">
        <v>482</v>
      </c>
      <c r="H29" s="108" t="s">
        <v>483</v>
      </c>
      <c r="I29" s="108" t="s">
        <v>484</v>
      </c>
      <c r="J29" s="108" t="s">
        <v>485</v>
      </c>
      <c r="K29" s="108" t="s">
        <v>486</v>
      </c>
      <c r="L29" s="108" t="s">
        <v>487</v>
      </c>
      <c r="M29" s="108" t="s">
        <v>488</v>
      </c>
    </row>
    <row r="30" spans="1:13" ht="14.45" customHeight="1">
      <c r="A30" s="232" t="s">
        <v>311</v>
      </c>
      <c r="B30" s="228">
        <v>5.407</v>
      </c>
      <c r="C30" s="228">
        <v>5.6703200000000002</v>
      </c>
      <c r="D30" s="228">
        <v>6.0019999999999998</v>
      </c>
      <c r="E30" s="228">
        <v>6.4660000000000002</v>
      </c>
      <c r="F30" s="228">
        <v>5.0940000000000003</v>
      </c>
      <c r="G30" s="228">
        <v>0</v>
      </c>
      <c r="H30" s="228">
        <v>1.7210000000000001</v>
      </c>
      <c r="I30" s="228">
        <v>8.0150000000000006</v>
      </c>
      <c r="J30" s="228">
        <v>5.6630000000000003</v>
      </c>
      <c r="K30" s="228">
        <v>0</v>
      </c>
      <c r="L30" s="228">
        <v>15.459</v>
      </c>
      <c r="M30" s="228">
        <v>0.49199999999999999</v>
      </c>
    </row>
    <row r="31" spans="1:13" ht="14.45" customHeight="1">
      <c r="A31" s="233"/>
      <c r="B31" s="229"/>
      <c r="C31" s="229"/>
      <c r="D31" s="229"/>
      <c r="E31" s="229"/>
      <c r="F31" s="229"/>
      <c r="G31" s="229"/>
      <c r="H31" s="229"/>
      <c r="I31" s="229"/>
      <c r="J31" s="229"/>
      <c r="K31" s="229"/>
      <c r="L31" s="229"/>
      <c r="M31" s="229"/>
    </row>
    <row r="32" spans="1:13">
      <c r="A32" s="232" t="s">
        <v>489</v>
      </c>
      <c r="B32" s="228">
        <v>17.728999999999999</v>
      </c>
      <c r="C32" s="228">
        <v>18.915890000000001</v>
      </c>
      <c r="D32" s="228">
        <v>17.312999999999999</v>
      </c>
      <c r="E32" s="228">
        <v>19.492000000000001</v>
      </c>
      <c r="F32" s="228">
        <v>7.4359999999999999</v>
      </c>
      <c r="G32" s="228">
        <v>12.095000000000001</v>
      </c>
      <c r="H32" s="228">
        <v>5.0579999999999998</v>
      </c>
      <c r="I32" s="228">
        <v>24.106999999999999</v>
      </c>
      <c r="J32" s="228">
        <v>48.167000000000002</v>
      </c>
      <c r="K32" s="228">
        <v>11.388999999999999</v>
      </c>
      <c r="L32" s="228">
        <v>21.974</v>
      </c>
      <c r="M32" s="228">
        <v>5.6829999999999998</v>
      </c>
    </row>
    <row r="33" spans="1:13">
      <c r="A33" s="233"/>
      <c r="B33" s="229"/>
      <c r="C33" s="229"/>
      <c r="D33" s="229"/>
      <c r="E33" s="229"/>
      <c r="F33" s="229"/>
      <c r="G33" s="229"/>
      <c r="H33" s="229"/>
      <c r="I33" s="229"/>
      <c r="J33" s="229"/>
      <c r="K33" s="229"/>
      <c r="L33" s="229"/>
      <c r="M33" s="229"/>
    </row>
    <row r="34" spans="1:13">
      <c r="A34" s="232" t="s">
        <v>490</v>
      </c>
      <c r="B34" s="228">
        <v>20.911000000000001</v>
      </c>
      <c r="C34" s="228">
        <v>22.629760000000001</v>
      </c>
      <c r="D34" s="228">
        <v>16.471</v>
      </c>
      <c r="E34" s="228">
        <v>19.151</v>
      </c>
      <c r="F34" s="228">
        <v>18.684000000000001</v>
      </c>
      <c r="G34" s="228">
        <v>10.557</v>
      </c>
      <c r="H34" s="228">
        <v>11.176</v>
      </c>
      <c r="I34" s="228">
        <v>26.695</v>
      </c>
      <c r="J34" s="228">
        <v>7.2270000000000003</v>
      </c>
      <c r="K34" s="228">
        <v>69.415000000000006</v>
      </c>
      <c r="L34" s="228">
        <v>28.587</v>
      </c>
      <c r="M34" s="228">
        <v>14.057</v>
      </c>
    </row>
    <row r="35" spans="1:13">
      <c r="A35" s="233"/>
      <c r="B35" s="229"/>
      <c r="C35" s="229"/>
      <c r="D35" s="229"/>
      <c r="E35" s="229"/>
      <c r="F35" s="229"/>
      <c r="G35" s="229"/>
      <c r="H35" s="229"/>
      <c r="I35" s="229"/>
      <c r="J35" s="229"/>
      <c r="K35" s="229"/>
      <c r="L35" s="229"/>
      <c r="M35" s="229"/>
    </row>
    <row r="36" spans="1:13">
      <c r="A36" s="232" t="s">
        <v>491</v>
      </c>
      <c r="B36" s="228">
        <v>22.696000000000002</v>
      </c>
      <c r="C36" s="228">
        <v>23.935230000000001</v>
      </c>
      <c r="D36" s="228">
        <v>16.05</v>
      </c>
      <c r="E36" s="228">
        <v>21.574999999999999</v>
      </c>
      <c r="F36" s="228">
        <v>30.564</v>
      </c>
      <c r="G36" s="228">
        <v>12.852</v>
      </c>
      <c r="H36" s="228">
        <v>23.254000000000001</v>
      </c>
      <c r="I36" s="228">
        <v>20.571999999999999</v>
      </c>
      <c r="J36" s="228">
        <v>6.6680000000000001</v>
      </c>
      <c r="K36" s="228">
        <v>11.252000000000001</v>
      </c>
      <c r="L36" s="228">
        <v>17.567</v>
      </c>
      <c r="M36" s="228">
        <v>16.497</v>
      </c>
    </row>
    <row r="37" spans="1:13">
      <c r="A37" s="233"/>
      <c r="B37" s="229"/>
      <c r="C37" s="229"/>
      <c r="D37" s="229"/>
      <c r="E37" s="229"/>
      <c r="F37" s="229"/>
      <c r="G37" s="229"/>
      <c r="H37" s="229"/>
      <c r="I37" s="229"/>
      <c r="J37" s="229"/>
      <c r="K37" s="229"/>
      <c r="L37" s="229"/>
      <c r="M37" s="229"/>
    </row>
    <row r="38" spans="1:13">
      <c r="A38" s="232" t="s">
        <v>492</v>
      </c>
      <c r="B38" s="228">
        <v>15.58</v>
      </c>
      <c r="C38" s="228">
        <v>14.12046</v>
      </c>
      <c r="D38" s="228">
        <v>16.751999999999999</v>
      </c>
      <c r="E38" s="228">
        <v>14.474</v>
      </c>
      <c r="F38" s="228">
        <v>10.371</v>
      </c>
      <c r="G38" s="228">
        <v>25.484000000000002</v>
      </c>
      <c r="H38" s="228">
        <v>24.061</v>
      </c>
      <c r="I38" s="228">
        <v>12.468</v>
      </c>
      <c r="J38" s="228">
        <v>28.152999999999999</v>
      </c>
      <c r="K38" s="228">
        <v>5.8120000000000003</v>
      </c>
      <c r="L38" s="228">
        <v>9.3260000000000005</v>
      </c>
      <c r="M38" s="228">
        <v>28.295999999999999</v>
      </c>
    </row>
    <row r="39" spans="1:13">
      <c r="A39" s="233"/>
      <c r="B39" s="229"/>
      <c r="C39" s="229"/>
      <c r="D39" s="229"/>
      <c r="E39" s="229"/>
      <c r="F39" s="229"/>
      <c r="G39" s="229"/>
      <c r="H39" s="229"/>
      <c r="I39" s="229"/>
      <c r="J39" s="229"/>
      <c r="K39" s="229"/>
      <c r="L39" s="229"/>
      <c r="M39" s="229"/>
    </row>
    <row r="40" spans="1:13">
      <c r="A40" s="232" t="s">
        <v>493</v>
      </c>
      <c r="B40" s="228">
        <v>11.186</v>
      </c>
      <c r="C40" s="228">
        <v>9.423</v>
      </c>
      <c r="D40" s="228">
        <v>17.274999999999999</v>
      </c>
      <c r="E40" s="228">
        <v>12.225</v>
      </c>
      <c r="F40" s="228">
        <v>16.564</v>
      </c>
      <c r="G40" s="228">
        <v>25.041</v>
      </c>
      <c r="H40" s="228">
        <v>24.257999999999999</v>
      </c>
      <c r="I40" s="228">
        <v>5.5970000000000004</v>
      </c>
      <c r="J40" s="228">
        <v>4.12</v>
      </c>
      <c r="K40" s="228">
        <v>1.659</v>
      </c>
      <c r="L40" s="228">
        <v>4.0679999999999996</v>
      </c>
      <c r="M40" s="228">
        <v>21.728999999999999</v>
      </c>
    </row>
    <row r="41" spans="1:13">
      <c r="A41" s="233"/>
      <c r="B41" s="229"/>
      <c r="C41" s="229"/>
      <c r="D41" s="229"/>
      <c r="E41" s="229"/>
      <c r="F41" s="229"/>
      <c r="G41" s="229"/>
      <c r="H41" s="229"/>
      <c r="I41" s="229"/>
      <c r="J41" s="229"/>
      <c r="K41" s="229"/>
      <c r="L41" s="229"/>
      <c r="M41" s="229"/>
    </row>
    <row r="42" spans="1:13">
      <c r="A42" s="232" t="s">
        <v>494</v>
      </c>
      <c r="B42" s="228">
        <v>6.4882</v>
      </c>
      <c r="C42" s="228">
        <v>5.3049999999999997</v>
      </c>
      <c r="D42" s="228">
        <v>10.132</v>
      </c>
      <c r="E42" s="228">
        <v>6.6130000000000004</v>
      </c>
      <c r="F42" s="228">
        <v>11.282999999999999</v>
      </c>
      <c r="G42" s="228">
        <v>13.968</v>
      </c>
      <c r="H42" s="228">
        <v>10.468999999999999</v>
      </c>
      <c r="I42" s="228">
        <v>2.5419999999999998</v>
      </c>
      <c r="J42" s="228">
        <v>0</v>
      </c>
      <c r="K42" s="228">
        <v>0.47</v>
      </c>
      <c r="L42" s="228">
        <v>3.016</v>
      </c>
      <c r="M42" s="228">
        <v>13.243</v>
      </c>
    </row>
    <row r="43" spans="1:13">
      <c r="A43" s="233"/>
      <c r="B43" s="229"/>
      <c r="C43" s="229"/>
      <c r="D43" s="229"/>
      <c r="E43" s="229"/>
      <c r="F43" s="229"/>
      <c r="G43" s="229"/>
      <c r="H43" s="229"/>
      <c r="I43" s="229"/>
      <c r="J43" s="229"/>
      <c r="K43" s="229"/>
      <c r="L43" s="229"/>
      <c r="M43" s="229"/>
    </row>
    <row r="44" spans="1:13">
      <c r="A44" s="239" t="s">
        <v>158</v>
      </c>
      <c r="B44" s="237">
        <f>SUM(B30:B43)</f>
        <v>99.997199999999992</v>
      </c>
      <c r="C44" s="237">
        <f t="shared" ref="C44:M44" si="1">SUM(C30:C43)</f>
        <v>99.999660000000006</v>
      </c>
      <c r="D44" s="237">
        <f t="shared" si="1"/>
        <v>99.995000000000005</v>
      </c>
      <c r="E44" s="237">
        <f t="shared" si="1"/>
        <v>99.995999999999995</v>
      </c>
      <c r="F44" s="237">
        <f t="shared" si="1"/>
        <v>99.995999999999995</v>
      </c>
      <c r="G44" s="237">
        <f t="shared" si="1"/>
        <v>99.997000000000014</v>
      </c>
      <c r="H44" s="237">
        <f t="shared" si="1"/>
        <v>99.997</v>
      </c>
      <c r="I44" s="237">
        <f t="shared" si="1"/>
        <v>99.995999999999995</v>
      </c>
      <c r="J44" s="237">
        <f t="shared" si="1"/>
        <v>99.998000000000019</v>
      </c>
      <c r="K44" s="237">
        <f t="shared" si="1"/>
        <v>99.997</v>
      </c>
      <c r="L44" s="237">
        <f t="shared" si="1"/>
        <v>99.996999999999986</v>
      </c>
      <c r="M44" s="237">
        <f t="shared" si="1"/>
        <v>99.997</v>
      </c>
    </row>
    <row r="45" spans="1:13">
      <c r="A45" s="240"/>
      <c r="B45" s="238"/>
      <c r="C45" s="238"/>
      <c r="D45" s="238"/>
      <c r="E45" s="238"/>
      <c r="F45" s="238"/>
      <c r="G45" s="238"/>
      <c r="H45" s="238"/>
      <c r="I45" s="238"/>
      <c r="J45" s="238"/>
      <c r="K45" s="238"/>
      <c r="L45" s="238"/>
      <c r="M45" s="238"/>
    </row>
    <row r="46" spans="1:13">
      <c r="A46" s="2" t="s">
        <v>495</v>
      </c>
      <c r="B46" s="98"/>
      <c r="C46" s="98"/>
      <c r="D46" s="98"/>
      <c r="E46" s="98"/>
      <c r="F46" s="98"/>
      <c r="G46" s="98"/>
      <c r="H46" s="98"/>
      <c r="I46" s="98"/>
      <c r="J46" s="98"/>
      <c r="K46" s="98"/>
      <c r="L46" s="98"/>
      <c r="M46" s="98"/>
    </row>
    <row r="47" spans="1:13">
      <c r="A47" s="2" t="s">
        <v>496</v>
      </c>
      <c r="B47" s="2"/>
      <c r="C47" s="2"/>
      <c r="D47" s="2"/>
      <c r="E47" s="2"/>
      <c r="F47" s="2"/>
      <c r="G47" s="2"/>
      <c r="H47" s="2"/>
      <c r="I47" s="2"/>
      <c r="J47" s="28"/>
      <c r="K47" s="28"/>
      <c r="L47" s="28"/>
      <c r="M47" s="28"/>
    </row>
    <row r="48" spans="1:13">
      <c r="A48" s="12" t="s">
        <v>497</v>
      </c>
      <c r="B48" s="36"/>
      <c r="C48" s="36"/>
      <c r="D48" s="36"/>
      <c r="E48" s="36"/>
      <c r="F48" s="36"/>
      <c r="G48" s="36"/>
      <c r="H48" s="36"/>
      <c r="I48" s="36"/>
      <c r="J48" s="28"/>
      <c r="K48" s="28"/>
      <c r="L48" s="28"/>
      <c r="M48" s="28"/>
    </row>
    <row r="49" spans="1:13">
      <c r="A49" s="2"/>
      <c r="B49" s="244"/>
      <c r="C49" s="244"/>
      <c r="D49" s="244"/>
      <c r="E49" s="244"/>
      <c r="F49" s="244"/>
      <c r="G49" s="244"/>
      <c r="H49" s="244"/>
      <c r="I49" s="244"/>
      <c r="J49" s="28"/>
      <c r="K49" s="28"/>
      <c r="L49" s="28"/>
      <c r="M49" s="28"/>
    </row>
    <row r="50" spans="1:13">
      <c r="A50" s="28"/>
      <c r="B50" s="28"/>
      <c r="C50" s="28"/>
      <c r="D50" s="28"/>
      <c r="E50" s="28"/>
      <c r="F50" s="28"/>
      <c r="G50" s="28"/>
      <c r="H50" s="28"/>
      <c r="I50" s="28"/>
      <c r="J50" s="28"/>
      <c r="K50" s="28"/>
      <c r="L50" s="28"/>
      <c r="M50" s="28"/>
    </row>
    <row r="51" spans="1:13">
      <c r="A51" s="28"/>
      <c r="B51" s="28"/>
      <c r="C51" s="28"/>
      <c r="D51" s="28"/>
      <c r="E51" s="28"/>
      <c r="F51" s="28"/>
      <c r="G51" s="28"/>
      <c r="H51" s="28"/>
      <c r="I51" s="28"/>
      <c r="J51" s="28"/>
      <c r="K51" s="28"/>
      <c r="L51" s="28"/>
      <c r="M51" s="28"/>
    </row>
  </sheetData>
  <mergeCells count="215">
    <mergeCell ref="J44:J45"/>
    <mergeCell ref="K44:K45"/>
    <mergeCell ref="L44:L45"/>
    <mergeCell ref="M44:M45"/>
    <mergeCell ref="B49:I49"/>
    <mergeCell ref="M42:M43"/>
    <mergeCell ref="A44:A45"/>
    <mergeCell ref="B44:B45"/>
    <mergeCell ref="C44:C45"/>
    <mergeCell ref="D44:D45"/>
    <mergeCell ref="E44:E45"/>
    <mergeCell ref="F44:F45"/>
    <mergeCell ref="G44:G45"/>
    <mergeCell ref="H44:H45"/>
    <mergeCell ref="I44:I45"/>
    <mergeCell ref="G42:G43"/>
    <mergeCell ref="H42:H43"/>
    <mergeCell ref="I42:I43"/>
    <mergeCell ref="J42:J43"/>
    <mergeCell ref="K42:K43"/>
    <mergeCell ref="L42:L43"/>
    <mergeCell ref="J40:J41"/>
    <mergeCell ref="K40:K41"/>
    <mergeCell ref="L40:L41"/>
    <mergeCell ref="M40:M41"/>
    <mergeCell ref="A42:A43"/>
    <mergeCell ref="B42:B43"/>
    <mergeCell ref="C42:C43"/>
    <mergeCell ref="D42:D43"/>
    <mergeCell ref="E42:E43"/>
    <mergeCell ref="F42:F43"/>
    <mergeCell ref="A40:A41"/>
    <mergeCell ref="B40:B41"/>
    <mergeCell ref="C40:C41"/>
    <mergeCell ref="D40:D41"/>
    <mergeCell ref="E40:E41"/>
    <mergeCell ref="F40:F41"/>
    <mergeCell ref="G40:G41"/>
    <mergeCell ref="H40:H41"/>
    <mergeCell ref="I40:I41"/>
    <mergeCell ref="J36:J37"/>
    <mergeCell ref="K36:K37"/>
    <mergeCell ref="L36:L37"/>
    <mergeCell ref="M36:M37"/>
    <mergeCell ref="A38:A39"/>
    <mergeCell ref="B38:B39"/>
    <mergeCell ref="C38:C39"/>
    <mergeCell ref="D38:D39"/>
    <mergeCell ref="E38:E39"/>
    <mergeCell ref="F38:F39"/>
    <mergeCell ref="M38:M39"/>
    <mergeCell ref="G38:G39"/>
    <mergeCell ref="H38:H39"/>
    <mergeCell ref="I38:I39"/>
    <mergeCell ref="J38:J39"/>
    <mergeCell ref="K38:K39"/>
    <mergeCell ref="L38:L39"/>
    <mergeCell ref="A36:A37"/>
    <mergeCell ref="B36:B37"/>
    <mergeCell ref="C36:C37"/>
    <mergeCell ref="D36:D37"/>
    <mergeCell ref="E36:E37"/>
    <mergeCell ref="F36:F37"/>
    <mergeCell ref="G36:G37"/>
    <mergeCell ref="H36:H37"/>
    <mergeCell ref="I36:I37"/>
    <mergeCell ref="J32:J33"/>
    <mergeCell ref="K32:K33"/>
    <mergeCell ref="L32:L33"/>
    <mergeCell ref="M32:M33"/>
    <mergeCell ref="A34:A35"/>
    <mergeCell ref="B34:B35"/>
    <mergeCell ref="C34:C35"/>
    <mergeCell ref="D34:D35"/>
    <mergeCell ref="E34:E35"/>
    <mergeCell ref="F34:F35"/>
    <mergeCell ref="M34:M35"/>
    <mergeCell ref="G34:G35"/>
    <mergeCell ref="H34:H35"/>
    <mergeCell ref="I34:I35"/>
    <mergeCell ref="J34:J35"/>
    <mergeCell ref="K34:K35"/>
    <mergeCell ref="L34:L35"/>
    <mergeCell ref="A32:A33"/>
    <mergeCell ref="B32:B33"/>
    <mergeCell ref="C32:C33"/>
    <mergeCell ref="D32:D33"/>
    <mergeCell ref="E32:E33"/>
    <mergeCell ref="F32:F33"/>
    <mergeCell ref="G32:G33"/>
    <mergeCell ref="H32:H33"/>
    <mergeCell ref="I32:I33"/>
    <mergeCell ref="A27:M27"/>
    <mergeCell ref="A28:A29"/>
    <mergeCell ref="A30:A31"/>
    <mergeCell ref="B30:B31"/>
    <mergeCell ref="C30:C31"/>
    <mergeCell ref="D30:D31"/>
    <mergeCell ref="E30:E31"/>
    <mergeCell ref="F30:F31"/>
    <mergeCell ref="M30:M31"/>
    <mergeCell ref="G30:G31"/>
    <mergeCell ref="H30:H31"/>
    <mergeCell ref="I30:I31"/>
    <mergeCell ref="J30:J31"/>
    <mergeCell ref="K30:K31"/>
    <mergeCell ref="L30:L31"/>
    <mergeCell ref="B28:M28"/>
    <mergeCell ref="J18:J19"/>
    <mergeCell ref="K18:K19"/>
    <mergeCell ref="L18:L19"/>
    <mergeCell ref="M18:M19"/>
    <mergeCell ref="M16:M17"/>
    <mergeCell ref="A18:A19"/>
    <mergeCell ref="B18:B19"/>
    <mergeCell ref="C18:C19"/>
    <mergeCell ref="D18:D19"/>
    <mergeCell ref="E18:E19"/>
    <mergeCell ref="F18:F19"/>
    <mergeCell ref="G18:G19"/>
    <mergeCell ref="H18:H19"/>
    <mergeCell ref="I18:I19"/>
    <mergeCell ref="G16:G17"/>
    <mergeCell ref="H16:H17"/>
    <mergeCell ref="I16:I17"/>
    <mergeCell ref="J16:J17"/>
    <mergeCell ref="K16:K17"/>
    <mergeCell ref="L16:L17"/>
    <mergeCell ref="J14:J15"/>
    <mergeCell ref="K14:K15"/>
    <mergeCell ref="L14:L15"/>
    <mergeCell ref="M14:M15"/>
    <mergeCell ref="A16:A17"/>
    <mergeCell ref="B16:B17"/>
    <mergeCell ref="C16:C17"/>
    <mergeCell ref="D16:D17"/>
    <mergeCell ref="E16:E17"/>
    <mergeCell ref="F16:F17"/>
    <mergeCell ref="A14:A15"/>
    <mergeCell ref="B14:B15"/>
    <mergeCell ref="C14:C15"/>
    <mergeCell ref="D14:D15"/>
    <mergeCell ref="E14:E15"/>
    <mergeCell ref="F14:F15"/>
    <mergeCell ref="G14:G15"/>
    <mergeCell ref="H14:H15"/>
    <mergeCell ref="I14:I15"/>
    <mergeCell ref="J10:J11"/>
    <mergeCell ref="K10:K11"/>
    <mergeCell ref="L10:L11"/>
    <mergeCell ref="M10:M11"/>
    <mergeCell ref="A12:A13"/>
    <mergeCell ref="B12:B13"/>
    <mergeCell ref="C12:C13"/>
    <mergeCell ref="D12:D13"/>
    <mergeCell ref="E12:E13"/>
    <mergeCell ref="F12:F13"/>
    <mergeCell ref="M12:M13"/>
    <mergeCell ref="G12:G13"/>
    <mergeCell ref="H12:H13"/>
    <mergeCell ref="I12:I13"/>
    <mergeCell ref="J12:J13"/>
    <mergeCell ref="K12:K13"/>
    <mergeCell ref="L12:L13"/>
    <mergeCell ref="A10:A11"/>
    <mergeCell ref="B10:B11"/>
    <mergeCell ref="C10:C11"/>
    <mergeCell ref="D10:D11"/>
    <mergeCell ref="E10:E11"/>
    <mergeCell ref="F10:F11"/>
    <mergeCell ref="G10:G11"/>
    <mergeCell ref="H10:H11"/>
    <mergeCell ref="I10:I11"/>
    <mergeCell ref="J6:J7"/>
    <mergeCell ref="K6:K7"/>
    <mergeCell ref="L6:L7"/>
    <mergeCell ref="M6:M7"/>
    <mergeCell ref="A8:A9"/>
    <mergeCell ref="B8:B9"/>
    <mergeCell ref="C8:C9"/>
    <mergeCell ref="D8:D9"/>
    <mergeCell ref="E8:E9"/>
    <mergeCell ref="F8:F9"/>
    <mergeCell ref="M8:M9"/>
    <mergeCell ref="G8:G9"/>
    <mergeCell ref="H8:H9"/>
    <mergeCell ref="I8:I9"/>
    <mergeCell ref="J8:J9"/>
    <mergeCell ref="K8:K9"/>
    <mergeCell ref="L8:L9"/>
    <mergeCell ref="A6:A7"/>
    <mergeCell ref="B6:B7"/>
    <mergeCell ref="C6:C7"/>
    <mergeCell ref="D6:D7"/>
    <mergeCell ref="E6:E7"/>
    <mergeCell ref="F6:F7"/>
    <mergeCell ref="G6:G7"/>
    <mergeCell ref="H6:H7"/>
    <mergeCell ref="I6:I7"/>
    <mergeCell ref="A1:M1"/>
    <mergeCell ref="A2:A3"/>
    <mergeCell ref="A4:A5"/>
    <mergeCell ref="B4:B5"/>
    <mergeCell ref="C4:C5"/>
    <mergeCell ref="D4:D5"/>
    <mergeCell ref="E4:E5"/>
    <mergeCell ref="F4:F5"/>
    <mergeCell ref="M4:M5"/>
    <mergeCell ref="G4:G5"/>
    <mergeCell ref="H4:H5"/>
    <mergeCell ref="I4:I5"/>
    <mergeCell ref="J4:J5"/>
    <mergeCell ref="K4:K5"/>
    <mergeCell ref="L4:L5"/>
    <mergeCell ref="B2:M2"/>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CA4AE-50D8-4D5D-B6A2-E00458717E1F}">
  <dimension ref="A1:K22"/>
  <sheetViews>
    <sheetView workbookViewId="0">
      <selection activeCell="B3" sqref="B3"/>
    </sheetView>
  </sheetViews>
  <sheetFormatPr defaultRowHeight="14.45"/>
  <cols>
    <col min="1" max="1" width="62.7109375" customWidth="1"/>
    <col min="2" max="2" width="20.5703125" customWidth="1"/>
    <col min="3" max="9" width="20.85546875" customWidth="1"/>
  </cols>
  <sheetData>
    <row r="1" spans="1:11" ht="42" customHeight="1">
      <c r="A1" s="249" t="s">
        <v>499</v>
      </c>
      <c r="B1" s="245"/>
      <c r="C1" s="245"/>
      <c r="D1" s="245"/>
      <c r="E1" s="245"/>
      <c r="F1" s="245"/>
      <c r="G1" s="245"/>
      <c r="H1" s="245"/>
      <c r="I1" s="245"/>
    </row>
    <row r="2" spans="1:11" ht="15.75">
      <c r="A2" s="246" t="s">
        <v>500</v>
      </c>
      <c r="B2" s="250" t="s">
        <v>2</v>
      </c>
      <c r="C2" s="251" t="s">
        <v>89</v>
      </c>
      <c r="D2" s="252"/>
      <c r="E2" s="252"/>
      <c r="F2" s="252"/>
      <c r="G2" s="252"/>
      <c r="H2" s="252"/>
      <c r="I2" s="252"/>
    </row>
    <row r="3" spans="1:11" ht="32.25">
      <c r="A3" s="247"/>
      <c r="B3" s="258" t="s">
        <v>501</v>
      </c>
      <c r="C3" s="108" t="s">
        <v>502</v>
      </c>
      <c r="D3" s="108" t="s">
        <v>503</v>
      </c>
      <c r="E3" s="108" t="s">
        <v>504</v>
      </c>
      <c r="F3" s="108" t="s">
        <v>505</v>
      </c>
      <c r="G3" s="108" t="s">
        <v>506</v>
      </c>
      <c r="H3" s="108" t="s">
        <v>507</v>
      </c>
      <c r="I3" s="108" t="s">
        <v>508</v>
      </c>
    </row>
    <row r="4" spans="1:11" ht="16.149999999999999">
      <c r="A4" s="68" t="s">
        <v>509</v>
      </c>
      <c r="B4" s="129">
        <v>52.826000000000001</v>
      </c>
      <c r="C4" s="129">
        <v>9.9329999999999998</v>
      </c>
      <c r="D4" s="129">
        <v>14.787000000000001</v>
      </c>
      <c r="E4" s="129">
        <v>26.408999999999999</v>
      </c>
      <c r="F4" s="129">
        <v>28.45</v>
      </c>
      <c r="G4" s="129">
        <v>9.3879999999999999</v>
      </c>
      <c r="H4" s="129">
        <v>6.4279999999999999</v>
      </c>
      <c r="I4" s="129">
        <v>4.6020000000000003</v>
      </c>
      <c r="K4" s="136"/>
    </row>
    <row r="5" spans="1:11" ht="16.149999999999999">
      <c r="A5" s="68" t="s">
        <v>479</v>
      </c>
      <c r="B5" s="92">
        <v>4.8239999999999998</v>
      </c>
      <c r="C5" s="129">
        <v>6.7750000000000004</v>
      </c>
      <c r="D5" s="129">
        <v>10.888</v>
      </c>
      <c r="E5" s="129">
        <v>27.571000000000002</v>
      </c>
      <c r="F5" s="129">
        <v>28.53</v>
      </c>
      <c r="G5" s="129">
        <v>7.7690000000000001</v>
      </c>
      <c r="H5" s="129">
        <v>12.542</v>
      </c>
      <c r="I5" s="129">
        <v>5.92</v>
      </c>
      <c r="K5" s="136"/>
    </row>
    <row r="6" spans="1:11" ht="16.149999999999999">
      <c r="A6" s="68" t="s">
        <v>510</v>
      </c>
      <c r="B6" s="92">
        <v>48.607999999999997</v>
      </c>
      <c r="C6" s="129">
        <v>11.204000000000001</v>
      </c>
      <c r="D6" s="129">
        <v>16.576000000000001</v>
      </c>
      <c r="E6" s="129">
        <v>26.131</v>
      </c>
      <c r="F6" s="129">
        <v>25.683</v>
      </c>
      <c r="G6" s="129">
        <v>7.4749999999999996</v>
      </c>
      <c r="H6" s="129">
        <v>7.1470000000000002</v>
      </c>
      <c r="I6" s="129">
        <v>5.78</v>
      </c>
      <c r="K6" s="136"/>
    </row>
    <row r="7" spans="1:11" ht="16.149999999999999">
      <c r="A7" s="68" t="s">
        <v>511</v>
      </c>
      <c r="B7" s="92">
        <v>1.4470000000000001</v>
      </c>
      <c r="C7" s="129">
        <v>12.46</v>
      </c>
      <c r="D7" s="129">
        <v>18.233000000000001</v>
      </c>
      <c r="E7" s="129">
        <v>27.338999999999999</v>
      </c>
      <c r="F7" s="129">
        <v>28.788</v>
      </c>
      <c r="G7" s="129">
        <v>4.2779999999999996</v>
      </c>
      <c r="H7" s="129">
        <v>6.82</v>
      </c>
      <c r="I7" s="129">
        <v>2.08</v>
      </c>
      <c r="K7" s="136"/>
    </row>
    <row r="8" spans="1:11" ht="16.149999999999999">
      <c r="A8" s="68" t="s">
        <v>482</v>
      </c>
      <c r="B8" s="92">
        <v>0.34599999999999997</v>
      </c>
      <c r="C8" s="129">
        <v>28.024999999999999</v>
      </c>
      <c r="D8" s="129">
        <v>11.619</v>
      </c>
      <c r="E8" s="129">
        <v>19.466999999999999</v>
      </c>
      <c r="F8" s="129">
        <v>34.994999999999997</v>
      </c>
      <c r="G8" s="129">
        <v>0.93100000000000005</v>
      </c>
      <c r="H8" s="129">
        <v>1.1180000000000001</v>
      </c>
      <c r="I8" s="129">
        <v>3.84</v>
      </c>
      <c r="K8" s="136"/>
    </row>
    <row r="9" spans="1:11" ht="16.149999999999999">
      <c r="A9" s="68" t="s">
        <v>483</v>
      </c>
      <c r="B9" s="92">
        <v>6.3310000000000004</v>
      </c>
      <c r="C9" s="129">
        <v>4.7350000000000003</v>
      </c>
      <c r="D9" s="129">
        <v>10.877000000000001</v>
      </c>
      <c r="E9" s="129">
        <v>22.780999999999999</v>
      </c>
      <c r="F9" s="129">
        <v>26.465</v>
      </c>
      <c r="G9" s="129">
        <v>12.651</v>
      </c>
      <c r="H9" s="129">
        <v>11.747</v>
      </c>
      <c r="I9" s="129">
        <v>10.741</v>
      </c>
      <c r="K9" s="136"/>
    </row>
    <row r="10" spans="1:11" ht="16.149999999999999">
      <c r="A10" s="68" t="s">
        <v>512</v>
      </c>
      <c r="B10" s="92">
        <v>12.45</v>
      </c>
      <c r="C10" s="129">
        <v>18.46</v>
      </c>
      <c r="D10" s="129">
        <v>27.170999999999999</v>
      </c>
      <c r="E10" s="129">
        <v>30.766999999999999</v>
      </c>
      <c r="F10" s="129">
        <v>16.506</v>
      </c>
      <c r="G10" s="129">
        <v>3.9489999999999998</v>
      </c>
      <c r="H10" s="129">
        <v>1.96</v>
      </c>
      <c r="I10" s="129">
        <v>1.1830000000000001</v>
      </c>
      <c r="K10" s="136"/>
    </row>
    <row r="11" spans="1:11" ht="16.149999999999999">
      <c r="A11" s="68" t="s">
        <v>485</v>
      </c>
      <c r="B11" s="92">
        <v>0.59</v>
      </c>
      <c r="C11" s="129">
        <v>3.7349999999999999</v>
      </c>
      <c r="D11" s="129">
        <v>3.363</v>
      </c>
      <c r="E11" s="129">
        <v>24.335999999999999</v>
      </c>
      <c r="F11" s="129">
        <v>16.105</v>
      </c>
      <c r="G11" s="129">
        <v>10.005000000000001</v>
      </c>
      <c r="H11" s="129">
        <v>16.484000000000002</v>
      </c>
      <c r="I11" s="129">
        <v>25.969000000000001</v>
      </c>
      <c r="K11" s="136"/>
    </row>
    <row r="12" spans="1:11" ht="16.149999999999999">
      <c r="A12" s="68" t="s">
        <v>486</v>
      </c>
      <c r="B12" s="92">
        <v>0.318</v>
      </c>
      <c r="C12" s="129">
        <v>7.0279999999999996</v>
      </c>
      <c r="D12" s="129">
        <v>24.54</v>
      </c>
      <c r="E12" s="129">
        <v>35.194000000000003</v>
      </c>
      <c r="F12" s="129">
        <v>15.673</v>
      </c>
      <c r="G12" s="129">
        <v>6.4809999999999999</v>
      </c>
      <c r="H12" s="129">
        <v>8.26</v>
      </c>
      <c r="I12" s="129">
        <v>2.8220000000000001</v>
      </c>
      <c r="K12" s="136"/>
    </row>
    <row r="13" spans="1:11" ht="16.149999999999999">
      <c r="A13" s="108" t="s">
        <v>513</v>
      </c>
      <c r="B13" s="92">
        <v>2.3820000000000001</v>
      </c>
      <c r="C13" s="129">
        <v>9.5239999999999991</v>
      </c>
      <c r="D13" s="129">
        <v>21.821999999999999</v>
      </c>
      <c r="E13" s="129">
        <v>34.238999999999997</v>
      </c>
      <c r="F13" s="129">
        <v>20.163</v>
      </c>
      <c r="G13" s="129">
        <v>7.3310000000000004</v>
      </c>
      <c r="H13" s="129">
        <v>3.8839999999999999</v>
      </c>
      <c r="I13" s="129">
        <v>3.0329999999999999</v>
      </c>
      <c r="K13" s="136"/>
    </row>
    <row r="14" spans="1:11" ht="16.149999999999999">
      <c r="A14" s="68" t="s">
        <v>488</v>
      </c>
      <c r="B14" s="92">
        <v>0.78100000000000003</v>
      </c>
      <c r="C14" s="129">
        <v>8.4329999999999998</v>
      </c>
      <c r="D14" s="129">
        <v>7.9050000000000002</v>
      </c>
      <c r="E14" s="129">
        <v>27.219000000000001</v>
      </c>
      <c r="F14" s="129">
        <v>30.201000000000001</v>
      </c>
      <c r="G14" s="129">
        <v>4.1420000000000003</v>
      </c>
      <c r="H14" s="129">
        <v>15.646000000000001</v>
      </c>
      <c r="I14" s="129">
        <v>6.4509999999999996</v>
      </c>
      <c r="K14" s="136"/>
    </row>
    <row r="15" spans="1:11">
      <c r="A15" s="2" t="s">
        <v>514</v>
      </c>
      <c r="B15" s="2"/>
      <c r="C15" s="36"/>
      <c r="D15" s="36"/>
      <c r="E15" s="36"/>
      <c r="F15" s="36"/>
      <c r="G15" s="2"/>
      <c r="H15" s="2"/>
      <c r="I15" s="2"/>
    </row>
    <row r="16" spans="1:11">
      <c r="A16" s="2" t="s">
        <v>515</v>
      </c>
    </row>
    <row r="17" spans="1:4">
      <c r="A17" s="2" t="s">
        <v>516</v>
      </c>
    </row>
    <row r="19" spans="1:4">
      <c r="A19" s="253"/>
      <c r="B19" s="254"/>
      <c r="C19" s="253"/>
      <c r="D19" s="253"/>
    </row>
    <row r="20" spans="1:4" ht="15">
      <c r="A20" s="253"/>
      <c r="B20" s="255"/>
      <c r="C20" s="256"/>
      <c r="D20" s="253"/>
    </row>
    <row r="21" spans="1:4">
      <c r="A21" s="253"/>
      <c r="B21" s="257"/>
      <c r="C21" s="253"/>
      <c r="D21" s="253"/>
    </row>
    <row r="22" spans="1:4">
      <c r="B22" s="136"/>
    </row>
  </sheetData>
  <mergeCells count="3">
    <mergeCell ref="A1:I1"/>
    <mergeCell ref="A2:A3"/>
    <mergeCell ref="C2:I2"/>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86761-DB25-4210-8ACB-CD7E9278FBBB}">
  <dimension ref="A1:E7"/>
  <sheetViews>
    <sheetView workbookViewId="0">
      <selection activeCell="D5" sqref="D5"/>
    </sheetView>
  </sheetViews>
  <sheetFormatPr defaultRowHeight="14.45"/>
  <cols>
    <col min="1" max="1" width="17.28515625" customWidth="1"/>
    <col min="2" max="5" width="25.42578125" customWidth="1"/>
  </cols>
  <sheetData>
    <row r="1" spans="1:5" ht="52.9" customHeight="1">
      <c r="A1" s="156" t="s">
        <v>517</v>
      </c>
      <c r="B1" s="156"/>
      <c r="C1" s="156"/>
      <c r="D1" s="156"/>
      <c r="E1" s="156"/>
    </row>
    <row r="2" spans="1:5" ht="15.75">
      <c r="A2" s="259" t="s">
        <v>518</v>
      </c>
      <c r="B2" s="262" t="s">
        <v>141</v>
      </c>
      <c r="C2" s="262"/>
      <c r="D2" s="262"/>
      <c r="E2" s="262"/>
    </row>
    <row r="3" spans="1:5" ht="15.75">
      <c r="A3" s="260"/>
      <c r="B3" s="130" t="s">
        <v>3</v>
      </c>
      <c r="C3" s="130" t="s">
        <v>519</v>
      </c>
      <c r="D3" s="130" t="s">
        <v>520</v>
      </c>
      <c r="E3" s="131" t="s">
        <v>521</v>
      </c>
    </row>
    <row r="4" spans="1:5" ht="15.75">
      <c r="A4" s="261" t="s">
        <v>3</v>
      </c>
      <c r="B4" s="65">
        <v>80.5</v>
      </c>
      <c r="C4" s="65">
        <v>76.099999999999994</v>
      </c>
      <c r="D4" s="65">
        <v>81.2</v>
      </c>
      <c r="E4" s="65">
        <v>82.3</v>
      </c>
    </row>
    <row r="5" spans="1:5" ht="16.149999999999999">
      <c r="A5" s="65" t="s">
        <v>522</v>
      </c>
      <c r="B5" s="65">
        <v>80.400000000000006</v>
      </c>
      <c r="C5" s="65">
        <v>76.5</v>
      </c>
      <c r="D5" s="65">
        <v>81.3</v>
      </c>
      <c r="E5" s="65">
        <v>81.900000000000006</v>
      </c>
    </row>
    <row r="6" spans="1:5" ht="16.149999999999999">
      <c r="A6" s="65" t="s">
        <v>523</v>
      </c>
      <c r="B6" s="65">
        <v>80.8</v>
      </c>
      <c r="C6" s="65">
        <v>73.5</v>
      </c>
      <c r="D6" s="65">
        <v>80.099999999999994</v>
      </c>
      <c r="E6" s="65">
        <v>85.6</v>
      </c>
    </row>
    <row r="7" spans="1:5">
      <c r="A7" s="12" t="s">
        <v>524</v>
      </c>
      <c r="B7" s="12"/>
      <c r="C7" s="12"/>
      <c r="D7" s="12"/>
      <c r="E7" s="12"/>
    </row>
  </sheetData>
  <mergeCells count="3">
    <mergeCell ref="A1:E1"/>
    <mergeCell ref="B2:E2"/>
    <mergeCell ref="A2:A3"/>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F7378-00DF-4521-9DA9-CE3D11DE19AE}">
  <dimension ref="A1:D19"/>
  <sheetViews>
    <sheetView workbookViewId="0">
      <selection activeCell="F11" sqref="F11"/>
    </sheetView>
  </sheetViews>
  <sheetFormatPr defaultRowHeight="14.45"/>
  <cols>
    <col min="1" max="1" width="32.28515625" customWidth="1"/>
    <col min="2" max="4" width="21" customWidth="1"/>
  </cols>
  <sheetData>
    <row r="1" spans="1:4" ht="47.25" customHeight="1">
      <c r="A1" s="159" t="s">
        <v>525</v>
      </c>
      <c r="B1" s="159"/>
      <c r="C1" s="159"/>
      <c r="D1" s="159"/>
    </row>
    <row r="2" spans="1:4" ht="15" customHeight="1">
      <c r="A2" s="10" t="s">
        <v>88</v>
      </c>
      <c r="B2" s="10" t="s">
        <v>3</v>
      </c>
      <c r="C2" s="10" t="s">
        <v>159</v>
      </c>
      <c r="D2" s="10" t="s">
        <v>5</v>
      </c>
    </row>
    <row r="3" spans="1:4" ht="15" customHeight="1">
      <c r="A3" s="11" t="s">
        <v>93</v>
      </c>
      <c r="B3" s="15">
        <v>5.2682000666620912</v>
      </c>
      <c r="C3" s="15">
        <v>3.3215402453479266</v>
      </c>
      <c r="D3" s="15">
        <v>7.3011081236954833</v>
      </c>
    </row>
    <row r="4" spans="1:4" ht="15" customHeight="1">
      <c r="A4" s="10" t="s">
        <v>98</v>
      </c>
      <c r="B4" s="16">
        <v>7.1084926282710041</v>
      </c>
      <c r="C4" s="16">
        <v>4.2716070529545389</v>
      </c>
      <c r="D4" s="16">
        <v>9.9199830159781239</v>
      </c>
    </row>
    <row r="5" spans="1:4" ht="15" customHeight="1">
      <c r="A5" s="10" t="s">
        <v>95</v>
      </c>
      <c r="B5" s="16">
        <v>4.4669609797432681</v>
      </c>
      <c r="C5" s="16">
        <v>2.6703190173629592</v>
      </c>
      <c r="D5" s="16">
        <v>6.3758416531623041</v>
      </c>
    </row>
    <row r="6" spans="1:4" ht="15" customHeight="1">
      <c r="A6" s="10" t="s">
        <v>94</v>
      </c>
      <c r="B6" s="16">
        <v>4.7382149092735046</v>
      </c>
      <c r="C6" s="16">
        <v>2.9458829338757413</v>
      </c>
      <c r="D6" s="16">
        <v>6.6223253287845987</v>
      </c>
    </row>
    <row r="7" spans="1:4" ht="15" customHeight="1">
      <c r="A7" s="10" t="s">
        <v>136</v>
      </c>
      <c r="B7" s="16">
        <v>7.5059402017334911</v>
      </c>
      <c r="C7" s="16">
        <v>5.2501865460938317</v>
      </c>
      <c r="D7" s="16">
        <v>9.846710809285522</v>
      </c>
    </row>
    <row r="8" spans="1:4" ht="15" customHeight="1">
      <c r="A8" s="10" t="s">
        <v>97</v>
      </c>
      <c r="B8" s="16">
        <v>4.7224764019829371</v>
      </c>
      <c r="C8" s="16">
        <v>3.0590898780762972</v>
      </c>
      <c r="D8" s="16">
        <v>6.4181167359948166</v>
      </c>
    </row>
    <row r="9" spans="1:4">
      <c r="A9" s="2" t="s">
        <v>108</v>
      </c>
      <c r="B9" s="99"/>
      <c r="C9" s="99"/>
      <c r="D9" s="99"/>
    </row>
    <row r="11" spans="1:4" ht="45" customHeight="1">
      <c r="A11" s="154" t="s">
        <v>526</v>
      </c>
      <c r="B11" s="154"/>
      <c r="C11" s="154"/>
      <c r="D11" s="154"/>
    </row>
    <row r="12" spans="1:4" ht="16.149999999999999">
      <c r="A12" s="10" t="s">
        <v>88</v>
      </c>
      <c r="B12" s="10" t="s">
        <v>3</v>
      </c>
      <c r="C12" s="10" t="s">
        <v>159</v>
      </c>
      <c r="D12" s="10" t="s">
        <v>5</v>
      </c>
    </row>
    <row r="13" spans="1:4" ht="16.149999999999999">
      <c r="A13" s="11" t="s">
        <v>93</v>
      </c>
      <c r="B13" s="15">
        <v>5.0057686288782266</v>
      </c>
      <c r="C13" s="15">
        <v>3.0943932320362593</v>
      </c>
      <c r="D13" s="15">
        <v>7.0029574406900936</v>
      </c>
    </row>
    <row r="14" spans="1:4" ht="16.149999999999999">
      <c r="A14" s="10" t="s">
        <v>98</v>
      </c>
      <c r="B14" s="16">
        <v>6.4425981375589494</v>
      </c>
      <c r="C14" s="16">
        <v>3.8536703249623647</v>
      </c>
      <c r="D14" s="16">
        <v>9.0058923048753527</v>
      </c>
    </row>
    <row r="15" spans="1:4" ht="16.149999999999999">
      <c r="A15" s="10" t="s">
        <v>95</v>
      </c>
      <c r="B15" s="16">
        <v>4.3486412535325298</v>
      </c>
      <c r="C15" s="16">
        <v>2.540169173237508</v>
      </c>
      <c r="D15" s="16">
        <v>6.2712871813343769</v>
      </c>
    </row>
    <row r="16" spans="1:4" ht="16.149999999999999">
      <c r="A16" s="10" t="s">
        <v>94</v>
      </c>
      <c r="B16" s="16">
        <v>4.7925993099375992</v>
      </c>
      <c r="C16" s="16">
        <v>2.9704338653819966</v>
      </c>
      <c r="D16" s="16">
        <v>6.7085858344877716</v>
      </c>
    </row>
    <row r="17" spans="1:4" ht="16.149999999999999">
      <c r="A17" s="10" t="s">
        <v>136</v>
      </c>
      <c r="B17" s="16">
        <v>6.5215270839615975</v>
      </c>
      <c r="C17" s="16">
        <v>4.4301731950876784</v>
      </c>
      <c r="D17" s="16">
        <v>8.6971899967042585</v>
      </c>
    </row>
    <row r="18" spans="1:4" ht="16.149999999999999">
      <c r="A18" s="10" t="s">
        <v>97</v>
      </c>
      <c r="B18" s="16">
        <v>4.0413703020357783</v>
      </c>
      <c r="C18" s="16">
        <v>2.4252992813309948</v>
      </c>
      <c r="D18" s="16">
        <v>5.6877714381890918</v>
      </c>
    </row>
    <row r="19" spans="1:4">
      <c r="A19" s="2" t="s">
        <v>108</v>
      </c>
    </row>
  </sheetData>
  <mergeCells count="2">
    <mergeCell ref="A1:D1"/>
    <mergeCell ref="A11:D11"/>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E6B35-26A9-4CB3-A9CE-0A968450AC01}">
  <dimension ref="A1:D29"/>
  <sheetViews>
    <sheetView workbookViewId="0">
      <selection activeCell="G9" sqref="G9"/>
    </sheetView>
  </sheetViews>
  <sheetFormatPr defaultRowHeight="14.45"/>
  <cols>
    <col min="1" max="1" width="26.7109375" customWidth="1"/>
    <col min="2" max="4" width="23.85546875" customWidth="1"/>
  </cols>
  <sheetData>
    <row r="1" spans="1:4" ht="48.75" customHeight="1">
      <c r="A1" s="154" t="s">
        <v>527</v>
      </c>
      <c r="B1" s="154"/>
      <c r="C1" s="154"/>
      <c r="D1" s="154"/>
    </row>
    <row r="2" spans="1:4" ht="16.149999999999999">
      <c r="A2" s="10" t="s">
        <v>141</v>
      </c>
      <c r="B2" s="10" t="s">
        <v>3</v>
      </c>
      <c r="C2" s="10" t="s">
        <v>159</v>
      </c>
      <c r="D2" s="10" t="s">
        <v>5</v>
      </c>
    </row>
    <row r="3" spans="1:4" ht="16.149999999999999">
      <c r="A3" s="10" t="s">
        <v>279</v>
      </c>
      <c r="B3" s="16">
        <v>0.26584082328776243</v>
      </c>
      <c r="C3" s="16">
        <v>0.15320372669457946</v>
      </c>
      <c r="D3" s="16">
        <v>6.1210827705734515E-2</v>
      </c>
    </row>
    <row r="4" spans="1:4" ht="16.149999999999999">
      <c r="A4" s="10" t="s">
        <v>528</v>
      </c>
      <c r="B4" s="16">
        <v>0.13311587523954202</v>
      </c>
      <c r="C4" s="16">
        <v>4.1799368049287591E-2</v>
      </c>
      <c r="D4" s="16">
        <v>4.7653429406277752E-2</v>
      </c>
    </row>
    <row r="5" spans="1:4" ht="16.149999999999999">
      <c r="A5" s="10" t="s">
        <v>103</v>
      </c>
      <c r="B5" s="16">
        <v>0.13361499374013755</v>
      </c>
      <c r="C5" s="16">
        <v>8.3764090167017219E-2</v>
      </c>
      <c r="D5" s="16">
        <v>2.7309040849136393E-2</v>
      </c>
    </row>
    <row r="6" spans="1:4" ht="16.149999999999999">
      <c r="A6" s="10" t="s">
        <v>104</v>
      </c>
      <c r="B6" s="16">
        <v>0.73303961194399581</v>
      </c>
      <c r="C6" s="16">
        <v>0.19692464100966153</v>
      </c>
      <c r="D6" s="16">
        <v>0.27689438095656965</v>
      </c>
    </row>
    <row r="7" spans="1:4" ht="16.149999999999999">
      <c r="A7" s="10" t="s">
        <v>142</v>
      </c>
      <c r="B7" s="16">
        <v>4.0880569789444214</v>
      </c>
      <c r="C7" s="16">
        <v>1.1872416636342538</v>
      </c>
      <c r="D7" s="16">
        <v>1.4831929615283195</v>
      </c>
    </row>
    <row r="8" spans="1:4" ht="16.149999999999999">
      <c r="A8" s="10" t="s">
        <v>143</v>
      </c>
      <c r="B8" s="16">
        <v>10.683587400559777</v>
      </c>
      <c r="C8" s="16">
        <v>2.9637156526525255</v>
      </c>
      <c r="D8" s="16">
        <v>3.8621573128978772</v>
      </c>
    </row>
    <row r="9" spans="1:4" ht="16.149999999999999">
      <c r="A9" s="10" t="s">
        <v>106</v>
      </c>
      <c r="B9" s="16">
        <v>15.626783917408279</v>
      </c>
      <c r="C9" s="16">
        <v>4.8310571252327614</v>
      </c>
      <c r="D9" s="16">
        <v>5.2686317719395239</v>
      </c>
    </row>
    <row r="10" spans="1:4" ht="16.149999999999999">
      <c r="A10" s="10" t="s">
        <v>129</v>
      </c>
      <c r="B10" s="16">
        <v>21.254785354698488</v>
      </c>
      <c r="C10" s="16">
        <v>6.8737997625131388</v>
      </c>
      <c r="D10" s="16">
        <v>6.7359269119439507</v>
      </c>
    </row>
    <row r="11" spans="1:4" ht="16.149999999999999">
      <c r="A11" s="10" t="s">
        <v>144</v>
      </c>
      <c r="B11" s="16">
        <v>20.410217604854022</v>
      </c>
      <c r="C11" s="16">
        <v>5.6642425806289198</v>
      </c>
      <c r="D11" s="16">
        <v>6.7299471507277087</v>
      </c>
    </row>
    <row r="12" spans="1:4" ht="16.149999999999999">
      <c r="A12" s="10" t="s">
        <v>145</v>
      </c>
      <c r="B12" s="16">
        <v>15.780935447039042</v>
      </c>
      <c r="C12" s="16">
        <v>4.427991710029433</v>
      </c>
      <c r="D12" s="16">
        <v>4.8566400792603668</v>
      </c>
    </row>
    <row r="13" spans="1:4" ht="16.149999999999999">
      <c r="A13" s="10" t="s">
        <v>146</v>
      </c>
      <c r="B13" s="16">
        <v>9.2926692945312386</v>
      </c>
      <c r="C13" s="16">
        <v>2.4726148722398671</v>
      </c>
      <c r="D13" s="16">
        <v>2.4440074682597892</v>
      </c>
    </row>
    <row r="14" spans="1:4">
      <c r="A14" s="2" t="s">
        <v>108</v>
      </c>
    </row>
    <row r="16" spans="1:4" ht="45.75" customHeight="1">
      <c r="A16" s="154" t="s">
        <v>529</v>
      </c>
      <c r="B16" s="154"/>
      <c r="C16" s="154"/>
      <c r="D16" s="154"/>
    </row>
    <row r="17" spans="1:4" ht="16.149999999999999">
      <c r="A17" s="10" t="s">
        <v>141</v>
      </c>
      <c r="B17" s="10" t="s">
        <v>3</v>
      </c>
      <c r="C17" s="10" t="s">
        <v>159</v>
      </c>
      <c r="D17" s="10" t="s">
        <v>5</v>
      </c>
    </row>
    <row r="18" spans="1:4" ht="16.149999999999999">
      <c r="A18" s="10" t="s">
        <v>279</v>
      </c>
      <c r="B18" s="16">
        <v>0.10861956682380976</v>
      </c>
      <c r="C18" s="16">
        <v>0.13901396284045564</v>
      </c>
      <c r="D18" s="16">
        <v>7.9609499483135324E-2</v>
      </c>
    </row>
    <row r="19" spans="1:4" ht="16.149999999999999">
      <c r="A19" s="10" t="s">
        <v>528</v>
      </c>
      <c r="B19" s="16">
        <v>4.0954761984233645E-2</v>
      </c>
      <c r="C19" s="16">
        <v>2.7938123203491372E-2</v>
      </c>
      <c r="D19" s="16">
        <v>5.3392891323842034E-2</v>
      </c>
    </row>
    <row r="20" spans="1:4" ht="16.149999999999999">
      <c r="A20" s="10" t="s">
        <v>103</v>
      </c>
      <c r="B20" s="16">
        <v>6.0788310921133383E-2</v>
      </c>
      <c r="C20" s="16">
        <v>8.2850304550815337E-2</v>
      </c>
      <c r="D20" s="16">
        <v>3.9664171393644296E-2</v>
      </c>
    </row>
    <row r="21" spans="1:4" ht="16.149999999999999">
      <c r="A21" s="10" t="s">
        <v>104</v>
      </c>
      <c r="B21" s="16">
        <v>0.33563713395524991</v>
      </c>
      <c r="C21" s="16">
        <v>0.23229819965023632</v>
      </c>
      <c r="D21" s="16">
        <v>0.43520418910144265</v>
      </c>
    </row>
    <row r="22" spans="1:4" ht="16.149999999999999">
      <c r="A22" s="10" t="s">
        <v>142</v>
      </c>
      <c r="B22" s="16">
        <v>2.338500432825676</v>
      </c>
      <c r="C22" s="16">
        <v>1.1501914071077839</v>
      </c>
      <c r="D22" s="16">
        <v>3.5005385664663327</v>
      </c>
    </row>
    <row r="23" spans="1:4" ht="16.149999999999999">
      <c r="A23" s="10" t="s">
        <v>143</v>
      </c>
      <c r="B23" s="16">
        <v>5.045371251604128</v>
      </c>
      <c r="C23" s="16">
        <v>2.717176507785946</v>
      </c>
      <c r="D23" s="16">
        <v>7.378252353674287</v>
      </c>
    </row>
    <row r="24" spans="1:4" ht="16.149999999999999">
      <c r="A24" s="10" t="s">
        <v>106</v>
      </c>
      <c r="B24" s="16">
        <v>7.4900763061748057</v>
      </c>
      <c r="C24" s="16">
        <v>4.6105268933186325</v>
      </c>
      <c r="D24" s="16">
        <v>10.444086961389758</v>
      </c>
    </row>
    <row r="25" spans="1:4" ht="16.149999999999999">
      <c r="A25" s="10" t="s">
        <v>129</v>
      </c>
      <c r="B25" s="16">
        <v>9.6802383471567275</v>
      </c>
      <c r="C25" s="16">
        <v>6.4683896682404658</v>
      </c>
      <c r="D25" s="16">
        <v>13.108378020182661</v>
      </c>
    </row>
    <row r="26" spans="1:4" ht="16.149999999999999">
      <c r="A26" s="10" t="s">
        <v>144</v>
      </c>
      <c r="B26" s="16">
        <v>9.0722205298486731</v>
      </c>
      <c r="C26" s="16">
        <v>5.1484789397677453</v>
      </c>
      <c r="D26" s="16">
        <v>13.404295314339539</v>
      </c>
    </row>
    <row r="27" spans="1:4" ht="16.149999999999999">
      <c r="A27" s="10" t="s">
        <v>145</v>
      </c>
      <c r="B27" s="16">
        <v>6.8308247931090786</v>
      </c>
      <c r="C27" s="16">
        <v>4.2341921741736606</v>
      </c>
      <c r="D27" s="16">
        <v>9.8860978440111644</v>
      </c>
    </row>
    <row r="28" spans="1:4" ht="16.149999999999999">
      <c r="A28" s="10" t="s">
        <v>146</v>
      </c>
      <c r="B28" s="16">
        <v>4.0106639097065866</v>
      </c>
      <c r="C28" s="16">
        <v>2.2593322868923114</v>
      </c>
      <c r="D28" s="16">
        <v>6.4476800075027549</v>
      </c>
    </row>
    <row r="29" spans="1:4">
      <c r="A29" s="2" t="s">
        <v>108</v>
      </c>
    </row>
  </sheetData>
  <mergeCells count="2">
    <mergeCell ref="A1:D1"/>
    <mergeCell ref="A16:D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48CB0-07EC-4CB2-A651-FC1823F26780}">
  <dimension ref="A1:K17"/>
  <sheetViews>
    <sheetView workbookViewId="0">
      <selection activeCell="A16" sqref="A16:K16"/>
    </sheetView>
  </sheetViews>
  <sheetFormatPr defaultRowHeight="14.45"/>
  <cols>
    <col min="1" max="1" width="73.5703125" customWidth="1"/>
  </cols>
  <sheetData>
    <row r="1" spans="1:11" ht="16.149999999999999">
      <c r="A1" s="166" t="s">
        <v>69</v>
      </c>
      <c r="B1" s="166"/>
      <c r="C1" s="166"/>
      <c r="D1" s="166"/>
      <c r="E1" s="166"/>
      <c r="F1" s="166"/>
      <c r="G1" s="166"/>
      <c r="H1" s="166"/>
      <c r="I1" s="166"/>
      <c r="J1" s="166"/>
      <c r="K1" s="166"/>
    </row>
    <row r="2" spans="1:11">
      <c r="A2" s="167" t="s">
        <v>70</v>
      </c>
      <c r="B2" s="168" t="s">
        <v>71</v>
      </c>
      <c r="C2" s="168"/>
      <c r="D2" s="168"/>
      <c r="E2" s="168"/>
      <c r="F2" s="168"/>
      <c r="G2" s="168"/>
      <c r="H2" s="168"/>
      <c r="I2" s="168"/>
      <c r="J2" s="168"/>
      <c r="K2" s="168"/>
    </row>
    <row r="3" spans="1:11">
      <c r="A3" s="167"/>
      <c r="B3" s="168"/>
      <c r="C3" s="168"/>
      <c r="D3" s="168"/>
      <c r="E3" s="168"/>
      <c r="F3" s="168"/>
      <c r="G3" s="168"/>
      <c r="H3" s="168"/>
      <c r="I3" s="168"/>
      <c r="J3" s="168"/>
      <c r="K3" s="168"/>
    </row>
    <row r="4" spans="1:11" ht="16.149999999999999">
      <c r="A4" s="167"/>
      <c r="B4" s="41">
        <v>2013</v>
      </c>
      <c r="C4" s="30">
        <v>2014</v>
      </c>
      <c r="D4" s="30">
        <v>2015</v>
      </c>
      <c r="E4" s="30">
        <v>2016</v>
      </c>
      <c r="F4" s="30">
        <v>2017</v>
      </c>
      <c r="G4" s="30">
        <v>2018</v>
      </c>
      <c r="H4" s="30">
        <v>2019</v>
      </c>
      <c r="I4" s="30">
        <v>2020</v>
      </c>
      <c r="J4" s="30">
        <v>2021</v>
      </c>
      <c r="K4" s="30">
        <v>2022</v>
      </c>
    </row>
    <row r="5" spans="1:11" ht="16.149999999999999">
      <c r="A5" s="42" t="s">
        <v>72</v>
      </c>
      <c r="B5" s="43">
        <v>70.106761565836294</v>
      </c>
      <c r="C5" s="44">
        <v>67.491369390103571</v>
      </c>
      <c r="D5" s="44">
        <v>68.35443037974683</v>
      </c>
      <c r="E5" s="44">
        <v>68.323353293413163</v>
      </c>
      <c r="F5" s="44">
        <v>69.091967403958094</v>
      </c>
      <c r="G5" s="43">
        <v>68.214716525934861</v>
      </c>
      <c r="H5" s="43">
        <v>66.497461928934015</v>
      </c>
      <c r="I5" s="44">
        <v>52.977099236641223</v>
      </c>
      <c r="J5" s="44">
        <v>33.993399339933994</v>
      </c>
      <c r="K5" s="44">
        <v>68.312101910828034</v>
      </c>
    </row>
    <row r="6" spans="1:11" ht="16.149999999999999">
      <c r="A6" s="45" t="s">
        <v>73</v>
      </c>
      <c r="B6" s="46">
        <v>8.362989323843415</v>
      </c>
      <c r="C6" s="47">
        <v>6.962025316455696</v>
      </c>
      <c r="D6" s="47">
        <v>6.962025316455696</v>
      </c>
      <c r="E6" s="47">
        <v>7.5449101796407181</v>
      </c>
      <c r="F6" s="47">
        <v>7.9743888242142029</v>
      </c>
      <c r="G6" s="46">
        <v>7.9613992762364294</v>
      </c>
      <c r="H6" s="46">
        <v>6.5989847715736047</v>
      </c>
      <c r="I6" s="47">
        <v>6.0559796437659035</v>
      </c>
      <c r="J6" s="47">
        <v>3.7953795379537953</v>
      </c>
      <c r="K6" s="47">
        <v>9.3949044585987274</v>
      </c>
    </row>
    <row r="7" spans="1:11" ht="16.149999999999999">
      <c r="A7" s="45" t="s">
        <v>74</v>
      </c>
      <c r="B7" s="46">
        <v>6.1684460260972722</v>
      </c>
      <c r="C7" s="47">
        <v>5.5811277330264666</v>
      </c>
      <c r="D7" s="47">
        <v>6.5592635212888384</v>
      </c>
      <c r="E7" s="47">
        <v>6.6467065868263466</v>
      </c>
      <c r="F7" s="47">
        <v>6.6356228172293363</v>
      </c>
      <c r="G7" s="46">
        <v>6.2123039806996383</v>
      </c>
      <c r="H7" s="46">
        <v>5.9644670050761421</v>
      </c>
      <c r="I7" s="47">
        <v>4.1221374045801529</v>
      </c>
      <c r="J7" s="47">
        <v>3.0363036303630362</v>
      </c>
      <c r="K7" s="47">
        <v>6.4490445859872612</v>
      </c>
    </row>
    <row r="8" spans="1:11" ht="16.149999999999999">
      <c r="A8" s="45" t="s">
        <v>75</v>
      </c>
      <c r="B8" s="46">
        <v>20.047449584816132</v>
      </c>
      <c r="C8" s="47">
        <v>18.527042577675491</v>
      </c>
      <c r="D8" s="47">
        <v>18.929804372842348</v>
      </c>
      <c r="E8" s="47">
        <v>19.221556886227546</v>
      </c>
      <c r="F8" s="47">
        <v>19.32479627473807</v>
      </c>
      <c r="G8" s="46">
        <v>18.878166465621231</v>
      </c>
      <c r="H8" s="46">
        <v>20.114213197969544</v>
      </c>
      <c r="I8" s="47">
        <v>16.132315521628499</v>
      </c>
      <c r="J8" s="47">
        <v>10.297029702970297</v>
      </c>
      <c r="K8" s="47">
        <v>21.97452229299363</v>
      </c>
    </row>
    <row r="9" spans="1:11" ht="16.149999999999999">
      <c r="A9" s="45" t="s">
        <v>76</v>
      </c>
      <c r="B9" s="46">
        <v>6.2870699881376044</v>
      </c>
      <c r="C9" s="47">
        <v>5.983889528193326</v>
      </c>
      <c r="D9" s="47">
        <v>5.178365937859609</v>
      </c>
      <c r="E9" s="47">
        <v>5.8682634730538927</v>
      </c>
      <c r="F9" s="47">
        <v>5.064027939464494</v>
      </c>
      <c r="G9" s="46">
        <v>6.3932448733413754</v>
      </c>
      <c r="H9" s="46">
        <v>4.3781725888324869</v>
      </c>
      <c r="I9" s="47">
        <v>3.8676844783715012</v>
      </c>
      <c r="J9" s="47">
        <v>2.1452145214521452</v>
      </c>
      <c r="K9" s="47">
        <v>4.6974522292993637</v>
      </c>
    </row>
    <row r="10" spans="1:11" ht="16.149999999999999">
      <c r="A10" s="45" t="s">
        <v>77</v>
      </c>
      <c r="B10" s="46">
        <v>29.240806642941873</v>
      </c>
      <c r="C10" s="47">
        <v>30.437284234752589</v>
      </c>
      <c r="D10" s="47">
        <v>30.724971231300348</v>
      </c>
      <c r="E10" s="47">
        <v>29.041916167664674</v>
      </c>
      <c r="F10" s="47">
        <v>30.093131548311991</v>
      </c>
      <c r="G10" s="46">
        <v>28.769601930036188</v>
      </c>
      <c r="H10" s="46">
        <v>29.441624365482234</v>
      </c>
      <c r="I10" s="47">
        <v>22.798982188295167</v>
      </c>
      <c r="J10" s="47">
        <v>14.719471947194721</v>
      </c>
      <c r="K10" s="47">
        <v>25.796178343949045</v>
      </c>
    </row>
    <row r="11" spans="1:11" ht="16.149999999999999">
      <c r="A11" s="42" t="s">
        <v>78</v>
      </c>
      <c r="B11" s="43">
        <v>26.453143534994066</v>
      </c>
      <c r="C11" s="44">
        <v>29.919447640966627</v>
      </c>
      <c r="D11" s="44">
        <v>29.11392405063291</v>
      </c>
      <c r="E11" s="44">
        <v>28.622754491017965</v>
      </c>
      <c r="F11" s="44">
        <v>27.41559953434226</v>
      </c>
      <c r="G11" s="43">
        <v>28.468033775633295</v>
      </c>
      <c r="H11" s="43">
        <v>29.568527918781729</v>
      </c>
      <c r="I11" s="44">
        <v>42.900763358778626</v>
      </c>
      <c r="J11" s="44">
        <v>63.993399339934001</v>
      </c>
      <c r="K11" s="44">
        <v>27.547770700636942</v>
      </c>
    </row>
    <row r="12" spans="1:11" ht="32.450000000000003">
      <c r="A12" s="45" t="s">
        <v>79</v>
      </c>
      <c r="B12" s="46">
        <v>7.2953736654804269</v>
      </c>
      <c r="C12" s="47">
        <v>9.6087456846950516</v>
      </c>
      <c r="D12" s="47">
        <v>8.112773302646719</v>
      </c>
      <c r="E12" s="47">
        <v>7.9041916167664681</v>
      </c>
      <c r="F12" s="47">
        <v>7.7997671711292194</v>
      </c>
      <c r="G12" s="46">
        <v>8.5042219541616415</v>
      </c>
      <c r="H12" s="46">
        <v>8.2487309644670042</v>
      </c>
      <c r="I12" s="47">
        <v>5.6488549618320612</v>
      </c>
      <c r="J12" s="47">
        <v>3.9273927392739272</v>
      </c>
      <c r="K12" s="47">
        <v>6.2898089171974521</v>
      </c>
    </row>
    <row r="13" spans="1:11" ht="16.149999999999999">
      <c r="A13" s="45" t="s">
        <v>80</v>
      </c>
      <c r="B13" s="46">
        <v>19.15776986951364</v>
      </c>
      <c r="C13" s="47">
        <v>20.310701956271576</v>
      </c>
      <c r="D13" s="47">
        <v>21.001150747986191</v>
      </c>
      <c r="E13" s="47">
        <v>20.718562874251496</v>
      </c>
      <c r="F13" s="47">
        <v>19.615832363213038</v>
      </c>
      <c r="G13" s="46">
        <v>19.963811821471651</v>
      </c>
      <c r="H13" s="46">
        <v>21.319796954314722</v>
      </c>
      <c r="I13" s="47">
        <v>37.251908396946561</v>
      </c>
      <c r="J13" s="47">
        <v>60.066006600660074</v>
      </c>
      <c r="K13" s="47">
        <v>21.257961783439491</v>
      </c>
    </row>
    <row r="14" spans="1:11" ht="16.149999999999999">
      <c r="A14" s="42" t="s">
        <v>81</v>
      </c>
      <c r="B14" s="43">
        <v>3.4400948991696323</v>
      </c>
      <c r="C14" s="44">
        <v>2.5891829689298045</v>
      </c>
      <c r="D14" s="44">
        <v>2.5316455696202533</v>
      </c>
      <c r="E14" s="44">
        <v>3.0538922155688621</v>
      </c>
      <c r="F14" s="44">
        <v>3.4924330616996504</v>
      </c>
      <c r="G14" s="43">
        <v>3.3172496984318456</v>
      </c>
      <c r="H14" s="43">
        <v>3.9340101522842641</v>
      </c>
      <c r="I14" s="44">
        <v>4.1221374045801529</v>
      </c>
      <c r="J14" s="44">
        <v>2.0132013201320129</v>
      </c>
      <c r="K14" s="44">
        <v>4.1401273885350314</v>
      </c>
    </row>
    <row r="15" spans="1:11">
      <c r="A15" s="169" t="s">
        <v>59</v>
      </c>
      <c r="B15" s="169"/>
      <c r="C15" s="169"/>
      <c r="D15" s="169"/>
      <c r="E15" s="169"/>
      <c r="F15" s="169"/>
      <c r="G15" s="169"/>
      <c r="H15" s="169"/>
      <c r="I15" s="169"/>
      <c r="J15" s="169"/>
      <c r="K15" s="169"/>
    </row>
    <row r="16" spans="1:11">
      <c r="A16" s="170" t="s">
        <v>82</v>
      </c>
      <c r="B16" s="170"/>
      <c r="C16" s="170"/>
      <c r="D16" s="170"/>
      <c r="E16" s="170"/>
      <c r="F16" s="170"/>
      <c r="G16" s="170"/>
      <c r="H16" s="170"/>
      <c r="I16" s="170"/>
      <c r="J16" s="170"/>
      <c r="K16" s="170"/>
    </row>
    <row r="17" spans="1:11" ht="15.6">
      <c r="A17" s="48"/>
      <c r="B17" s="48"/>
      <c r="C17" s="48"/>
      <c r="D17" s="48"/>
      <c r="E17" s="48"/>
      <c r="F17" s="48"/>
      <c r="G17" s="48"/>
      <c r="H17" s="48"/>
      <c r="I17" s="48"/>
      <c r="J17" s="48"/>
      <c r="K17" s="48"/>
    </row>
  </sheetData>
  <mergeCells count="5">
    <mergeCell ref="A1:K1"/>
    <mergeCell ref="A2:A4"/>
    <mergeCell ref="B2:K3"/>
    <mergeCell ref="A15:K15"/>
    <mergeCell ref="A16:K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0991E-08F1-46C1-B419-21523F295674}">
  <dimension ref="C1:D53"/>
  <sheetViews>
    <sheetView topLeftCell="C1" workbookViewId="0">
      <selection activeCell="C56" sqref="C56"/>
    </sheetView>
  </sheetViews>
  <sheetFormatPr defaultRowHeight="14.45"/>
  <cols>
    <col min="1" max="2" width="0" hidden="1" customWidth="1"/>
    <col min="3" max="3" width="100.7109375" customWidth="1"/>
    <col min="4" max="4" width="36.7109375" customWidth="1"/>
  </cols>
  <sheetData>
    <row r="1" spans="3:4" ht="40.9" customHeight="1">
      <c r="C1" s="171" t="s">
        <v>83</v>
      </c>
      <c r="D1" s="171"/>
    </row>
    <row r="2" spans="3:4">
      <c r="C2" s="172" t="s">
        <v>70</v>
      </c>
      <c r="D2" s="173" t="s">
        <v>71</v>
      </c>
    </row>
    <row r="3" spans="3:4">
      <c r="C3" s="172"/>
      <c r="D3" s="173"/>
    </row>
    <row r="4" spans="3:4" ht="16.149999999999999">
      <c r="C4" s="4" t="s">
        <v>72</v>
      </c>
      <c r="D4" s="5">
        <v>68.312101910828034</v>
      </c>
    </row>
    <row r="5" spans="3:4" ht="16.149999999999999">
      <c r="C5" s="6" t="s">
        <v>73</v>
      </c>
      <c r="D5" s="7">
        <v>9.3949044585987274</v>
      </c>
    </row>
    <row r="6" spans="3:4" ht="16.149999999999999">
      <c r="C6" s="6" t="s">
        <v>74</v>
      </c>
      <c r="D6" s="7">
        <v>6.4490445859872612</v>
      </c>
    </row>
    <row r="7" spans="3:4" ht="16.149999999999999">
      <c r="C7" s="6" t="s">
        <v>75</v>
      </c>
      <c r="D7" s="7">
        <v>21.97452229299363</v>
      </c>
    </row>
    <row r="8" spans="3:4" ht="16.149999999999999">
      <c r="C8" s="6" t="s">
        <v>76</v>
      </c>
      <c r="D8" s="7">
        <v>4.6974522292993637</v>
      </c>
    </row>
    <row r="9" spans="3:4" ht="16.149999999999999">
      <c r="C9" s="6" t="s">
        <v>77</v>
      </c>
      <c r="D9" s="7">
        <v>25.796178343949045</v>
      </c>
    </row>
    <row r="10" spans="3:4" ht="16.149999999999999">
      <c r="C10" s="4" t="s">
        <v>78</v>
      </c>
      <c r="D10" s="5">
        <v>27.547770700636942</v>
      </c>
    </row>
    <row r="11" spans="3:4" ht="16.149999999999999">
      <c r="C11" s="6" t="s">
        <v>79</v>
      </c>
      <c r="D11" s="7">
        <v>6.2898089171974521</v>
      </c>
    </row>
    <row r="12" spans="3:4" ht="16.149999999999999">
      <c r="C12" s="6" t="s">
        <v>80</v>
      </c>
      <c r="D12" s="7">
        <v>21.257961783439491</v>
      </c>
    </row>
    <row r="13" spans="3:4" ht="16.149999999999999">
      <c r="C13" s="8" t="s">
        <v>81</v>
      </c>
      <c r="D13" s="9">
        <v>4.1401273885350314</v>
      </c>
    </row>
    <row r="14" spans="3:4">
      <c r="C14" s="2" t="s">
        <v>59</v>
      </c>
      <c r="D14" s="28"/>
    </row>
    <row r="15" spans="3:4">
      <c r="C15" s="2" t="s">
        <v>84</v>
      </c>
      <c r="D15" s="28"/>
    </row>
    <row r="16" spans="3:4">
      <c r="C16" s="3"/>
      <c r="D16" s="28"/>
    </row>
    <row r="17" spans="3:4">
      <c r="C17" s="28"/>
      <c r="D17" s="28"/>
    </row>
    <row r="18" spans="3:4">
      <c r="C18" s="28"/>
      <c r="D18" s="28"/>
    </row>
    <row r="19" spans="3:4">
      <c r="C19" s="28"/>
      <c r="D19" s="28"/>
    </row>
    <row r="20" spans="3:4" ht="37.15" customHeight="1">
      <c r="C20" s="171" t="s">
        <v>85</v>
      </c>
      <c r="D20" s="171"/>
    </row>
    <row r="21" spans="3:4">
      <c r="C21" s="172" t="s">
        <v>70</v>
      </c>
      <c r="D21" s="173" t="s">
        <v>71</v>
      </c>
    </row>
    <row r="22" spans="3:4">
      <c r="C22" s="172"/>
      <c r="D22" s="173"/>
    </row>
    <row r="23" spans="3:4" ht="16.149999999999999">
      <c r="C23" s="4" t="s">
        <v>72</v>
      </c>
      <c r="D23" s="5">
        <v>33.993399339933994</v>
      </c>
    </row>
    <row r="24" spans="3:4" ht="16.149999999999999">
      <c r="C24" s="6" t="s">
        <v>73</v>
      </c>
      <c r="D24" s="7">
        <v>3.7953795379537953</v>
      </c>
    </row>
    <row r="25" spans="3:4" ht="16.149999999999999">
      <c r="C25" s="6" t="s">
        <v>74</v>
      </c>
      <c r="D25" s="7">
        <v>3.0363036303630362</v>
      </c>
    </row>
    <row r="26" spans="3:4" ht="16.149999999999999">
      <c r="C26" s="6" t="s">
        <v>75</v>
      </c>
      <c r="D26" s="7">
        <v>10.297029702970297</v>
      </c>
    </row>
    <row r="27" spans="3:4" ht="16.149999999999999">
      <c r="C27" s="6" t="s">
        <v>76</v>
      </c>
      <c r="D27" s="7">
        <v>2.1452145214521452</v>
      </c>
    </row>
    <row r="28" spans="3:4" ht="16.149999999999999">
      <c r="C28" s="6" t="s">
        <v>77</v>
      </c>
      <c r="D28" s="7">
        <v>14.719471947194721</v>
      </c>
    </row>
    <row r="29" spans="3:4" ht="16.149999999999999">
      <c r="C29" s="4" t="s">
        <v>78</v>
      </c>
      <c r="D29" s="5">
        <v>63.993399339934001</v>
      </c>
    </row>
    <row r="30" spans="3:4" ht="16.149999999999999">
      <c r="C30" s="6" t="s">
        <v>79</v>
      </c>
      <c r="D30" s="7">
        <v>3.9273927392739272</v>
      </c>
    </row>
    <row r="31" spans="3:4" ht="16.149999999999999">
      <c r="C31" s="6" t="s">
        <v>80</v>
      </c>
      <c r="D31" s="7">
        <v>60.066006600660074</v>
      </c>
    </row>
    <row r="32" spans="3:4" ht="16.149999999999999">
      <c r="C32" s="8" t="s">
        <v>81</v>
      </c>
      <c r="D32" s="9">
        <v>2.0132013201320129</v>
      </c>
    </row>
    <row r="33" spans="3:4">
      <c r="C33" s="2" t="s">
        <v>59</v>
      </c>
      <c r="D33" s="28"/>
    </row>
    <row r="34" spans="3:4">
      <c r="C34" s="2" t="s">
        <v>84</v>
      </c>
      <c r="D34" s="28"/>
    </row>
    <row r="35" spans="3:4">
      <c r="C35" s="3"/>
      <c r="D35" s="28"/>
    </row>
    <row r="36" spans="3:4">
      <c r="C36" s="28"/>
      <c r="D36" s="28"/>
    </row>
    <row r="37" spans="3:4">
      <c r="C37" s="28"/>
      <c r="D37" s="28"/>
    </row>
    <row r="38" spans="3:4" ht="46.5" customHeight="1">
      <c r="C38" s="171" t="s">
        <v>86</v>
      </c>
      <c r="D38" s="171"/>
    </row>
    <row r="39" spans="3:4">
      <c r="C39" s="172" t="s">
        <v>70</v>
      </c>
      <c r="D39" s="173" t="s">
        <v>71</v>
      </c>
    </row>
    <row r="40" spans="3:4">
      <c r="C40" s="172"/>
      <c r="D40" s="173"/>
    </row>
    <row r="41" spans="3:4" ht="16.149999999999999">
      <c r="C41" s="4" t="s">
        <v>72</v>
      </c>
      <c r="D41" s="5">
        <v>52.977099236641223</v>
      </c>
    </row>
    <row r="42" spans="3:4" ht="16.149999999999999">
      <c r="C42" s="6" t="s">
        <v>73</v>
      </c>
      <c r="D42" s="7">
        <v>6.0559796437659035</v>
      </c>
    </row>
    <row r="43" spans="3:4" ht="16.149999999999999">
      <c r="C43" s="6" t="s">
        <v>74</v>
      </c>
      <c r="D43" s="7">
        <v>4.1221374045801529</v>
      </c>
    </row>
    <row r="44" spans="3:4" ht="16.149999999999999">
      <c r="C44" s="6" t="s">
        <v>75</v>
      </c>
      <c r="D44" s="7">
        <v>16.132315521628499</v>
      </c>
    </row>
    <row r="45" spans="3:4" ht="16.149999999999999">
      <c r="C45" s="6" t="s">
        <v>76</v>
      </c>
      <c r="D45" s="7">
        <v>3.8676844783715012</v>
      </c>
    </row>
    <row r="46" spans="3:4" ht="16.149999999999999">
      <c r="C46" s="6" t="s">
        <v>77</v>
      </c>
      <c r="D46" s="7">
        <v>22.798982188295167</v>
      </c>
    </row>
    <row r="47" spans="3:4" ht="16.149999999999999">
      <c r="C47" s="4" t="s">
        <v>78</v>
      </c>
      <c r="D47" s="5">
        <v>42.900763358778626</v>
      </c>
    </row>
    <row r="48" spans="3:4" ht="16.149999999999999">
      <c r="C48" s="6" t="s">
        <v>79</v>
      </c>
      <c r="D48" s="7">
        <v>5.6488549618320612</v>
      </c>
    </row>
    <row r="49" spans="3:4" ht="16.149999999999999">
      <c r="C49" s="6" t="s">
        <v>80</v>
      </c>
      <c r="D49" s="7">
        <v>37.251908396946561</v>
      </c>
    </row>
    <row r="50" spans="3:4" ht="16.149999999999999">
      <c r="C50" s="8" t="s">
        <v>81</v>
      </c>
      <c r="D50" s="9">
        <v>4.1221374045801529</v>
      </c>
    </row>
    <row r="51" spans="3:4">
      <c r="C51" s="2" t="s">
        <v>59</v>
      </c>
      <c r="D51" s="28"/>
    </row>
    <row r="52" spans="3:4">
      <c r="C52" s="2" t="s">
        <v>84</v>
      </c>
      <c r="D52" s="28"/>
    </row>
    <row r="53" spans="3:4">
      <c r="C53" s="3"/>
      <c r="D53" s="28"/>
    </row>
  </sheetData>
  <mergeCells count="9">
    <mergeCell ref="C38:D38"/>
    <mergeCell ref="C39:C40"/>
    <mergeCell ref="D39:D40"/>
    <mergeCell ref="C1:D1"/>
    <mergeCell ref="C2:C3"/>
    <mergeCell ref="D2:D3"/>
    <mergeCell ref="C20:D20"/>
    <mergeCell ref="C21:C22"/>
    <mergeCell ref="D21:D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69950-3D97-49CA-9781-E31266BF3672}">
  <dimension ref="C1:F43"/>
  <sheetViews>
    <sheetView topLeftCell="C5" workbookViewId="0">
      <selection activeCell="F11" sqref="F11"/>
    </sheetView>
  </sheetViews>
  <sheetFormatPr defaultRowHeight="14.45"/>
  <cols>
    <col min="1" max="2" width="0" hidden="1" customWidth="1"/>
    <col min="3" max="3" width="54.85546875" customWidth="1"/>
    <col min="4" max="5" width="27.42578125" customWidth="1"/>
    <col min="6" max="6" width="36.5703125" customWidth="1"/>
  </cols>
  <sheetData>
    <row r="1" spans="3:6" hidden="1"/>
    <row r="2" spans="3:6" hidden="1"/>
    <row r="3" spans="3:6" hidden="1"/>
    <row r="4" spans="3:6" hidden="1"/>
    <row r="5" spans="3:6" ht="48" customHeight="1">
      <c r="C5" s="154" t="s">
        <v>87</v>
      </c>
      <c r="D5" s="154"/>
      <c r="E5" s="154"/>
      <c r="F5" s="154"/>
    </row>
    <row r="6" spans="3:6" ht="16.149999999999999">
      <c r="C6" s="161" t="s">
        <v>88</v>
      </c>
      <c r="D6" s="161" t="s">
        <v>89</v>
      </c>
      <c r="E6" s="161"/>
      <c r="F6" s="161"/>
    </row>
    <row r="7" spans="3:6" ht="16.149999999999999">
      <c r="C7" s="161"/>
      <c r="D7" s="10" t="s">
        <v>90</v>
      </c>
      <c r="E7" s="10" t="s">
        <v>91</v>
      </c>
      <c r="F7" s="10" t="s">
        <v>92</v>
      </c>
    </row>
    <row r="8" spans="3:6" ht="16.149999999999999">
      <c r="C8" s="11" t="s">
        <v>93</v>
      </c>
      <c r="D8" s="25">
        <v>68.3</v>
      </c>
      <c r="E8" s="82">
        <v>27.5</v>
      </c>
      <c r="F8" s="82">
        <v>4.0999999999999996</v>
      </c>
    </row>
    <row r="9" spans="3:6" ht="16.149999999999999">
      <c r="C9" s="10" t="s">
        <v>94</v>
      </c>
      <c r="D9" s="67">
        <v>69.099999999999994</v>
      </c>
      <c r="E9" s="104">
        <v>24</v>
      </c>
      <c r="F9" s="102">
        <v>6.9</v>
      </c>
    </row>
    <row r="10" spans="3:6" ht="16.149999999999999">
      <c r="C10" s="10" t="s">
        <v>95</v>
      </c>
      <c r="D10" s="67">
        <v>71.599999999999994</v>
      </c>
      <c r="E10" s="102">
        <v>26.9</v>
      </c>
      <c r="F10" s="102">
        <v>1.5</v>
      </c>
    </row>
    <row r="11" spans="3:6" ht="16.149999999999999">
      <c r="C11" s="10" t="s">
        <v>96</v>
      </c>
      <c r="D11" s="67">
        <v>66.900000000000006</v>
      </c>
      <c r="E11" s="102">
        <v>28.1</v>
      </c>
      <c r="F11" s="104">
        <v>5</v>
      </c>
    </row>
    <row r="12" spans="3:6" ht="16.149999999999999">
      <c r="C12" s="10" t="s">
        <v>97</v>
      </c>
      <c r="D12" s="67">
        <v>65.599999999999994</v>
      </c>
      <c r="E12" s="102">
        <v>28.9</v>
      </c>
      <c r="F12" s="102">
        <v>5.5</v>
      </c>
    </row>
    <row r="13" spans="3:6" ht="16.149999999999999">
      <c r="C13" s="10" t="s">
        <v>98</v>
      </c>
      <c r="D13" s="67">
        <v>62.7</v>
      </c>
      <c r="E13" s="102">
        <v>33.299999999999997</v>
      </c>
      <c r="F13" s="102">
        <v>3.9</v>
      </c>
    </row>
    <row r="14" spans="3:6">
      <c r="C14" s="12" t="s">
        <v>59</v>
      </c>
    </row>
    <row r="15" spans="3:6">
      <c r="C15" s="12" t="s">
        <v>99</v>
      </c>
    </row>
    <row r="16" spans="3:6">
      <c r="C16" s="2"/>
    </row>
    <row r="19" spans="3:6" ht="44.25" customHeight="1">
      <c r="C19" s="154" t="s">
        <v>100</v>
      </c>
      <c r="D19" s="154"/>
      <c r="E19" s="154"/>
      <c r="F19" s="154"/>
    </row>
    <row r="20" spans="3:6" ht="16.149999999999999">
      <c r="C20" s="161" t="s">
        <v>88</v>
      </c>
      <c r="D20" s="161" t="s">
        <v>89</v>
      </c>
      <c r="E20" s="161"/>
      <c r="F20" s="161"/>
    </row>
    <row r="21" spans="3:6" ht="16.149999999999999">
      <c r="C21" s="161"/>
      <c r="D21" s="10" t="s">
        <v>90</v>
      </c>
      <c r="E21" s="10" t="s">
        <v>91</v>
      </c>
      <c r="F21" s="10" t="s">
        <v>92</v>
      </c>
    </row>
    <row r="22" spans="3:6" ht="16.149999999999999">
      <c r="C22" s="11" t="s">
        <v>93</v>
      </c>
      <c r="D22" s="75">
        <v>34</v>
      </c>
      <c r="E22" s="83">
        <v>64</v>
      </c>
      <c r="F22" s="83">
        <v>2</v>
      </c>
    </row>
    <row r="23" spans="3:6" ht="16.149999999999999">
      <c r="C23" s="10" t="s">
        <v>94</v>
      </c>
      <c r="D23" s="103">
        <v>37</v>
      </c>
      <c r="E23" s="104">
        <v>61.9</v>
      </c>
      <c r="F23" s="104">
        <v>1.1000000000000001</v>
      </c>
    </row>
    <row r="24" spans="3:6" ht="16.149999999999999">
      <c r="C24" s="10" t="s">
        <v>95</v>
      </c>
      <c r="D24" s="103">
        <v>42.2</v>
      </c>
      <c r="E24" s="104">
        <v>56</v>
      </c>
      <c r="F24" s="104">
        <v>1.8</v>
      </c>
    </row>
    <row r="25" spans="3:6" ht="16.149999999999999">
      <c r="C25" s="10" t="s">
        <v>96</v>
      </c>
      <c r="D25" s="103">
        <v>30.5</v>
      </c>
      <c r="E25" s="104">
        <v>66.599999999999994</v>
      </c>
      <c r="F25" s="104">
        <v>2.8</v>
      </c>
    </row>
    <row r="26" spans="3:6" ht="16.149999999999999">
      <c r="C26" s="10" t="s">
        <v>97</v>
      </c>
      <c r="D26" s="103">
        <v>27.3</v>
      </c>
      <c r="E26" s="104">
        <v>71.2</v>
      </c>
      <c r="F26" s="104">
        <v>1.6</v>
      </c>
    </row>
    <row r="27" spans="3:6" ht="16.149999999999999">
      <c r="C27" s="10" t="s">
        <v>98</v>
      </c>
      <c r="D27" s="103">
        <v>27.7</v>
      </c>
      <c r="E27" s="104">
        <v>70.7</v>
      </c>
      <c r="F27" s="104">
        <v>1.6</v>
      </c>
    </row>
    <row r="28" spans="3:6">
      <c r="C28" s="12" t="s">
        <v>59</v>
      </c>
    </row>
    <row r="29" spans="3:6">
      <c r="C29" s="12"/>
    </row>
    <row r="33" spans="3:6" ht="45" customHeight="1">
      <c r="C33" s="154" t="s">
        <v>101</v>
      </c>
      <c r="D33" s="154"/>
      <c r="E33" s="154"/>
      <c r="F33" s="154"/>
    </row>
    <row r="34" spans="3:6" ht="16.149999999999999">
      <c r="C34" s="161" t="s">
        <v>88</v>
      </c>
      <c r="D34" s="161" t="s">
        <v>89</v>
      </c>
      <c r="E34" s="161"/>
      <c r="F34" s="161"/>
    </row>
    <row r="35" spans="3:6" ht="16.149999999999999">
      <c r="C35" s="161"/>
      <c r="D35" s="10" t="s">
        <v>90</v>
      </c>
      <c r="E35" s="10" t="s">
        <v>91</v>
      </c>
      <c r="F35" s="10" t="s">
        <v>92</v>
      </c>
    </row>
    <row r="36" spans="3:6" ht="16.149999999999999">
      <c r="C36" s="11" t="s">
        <v>93</v>
      </c>
      <c r="D36" s="84">
        <v>52.98</v>
      </c>
      <c r="E36" s="75">
        <v>42.9</v>
      </c>
      <c r="F36" s="83">
        <v>4.12</v>
      </c>
    </row>
    <row r="37" spans="3:6" ht="16.149999999999999">
      <c r="C37" s="10" t="s">
        <v>94</v>
      </c>
      <c r="D37" s="92">
        <v>51.23</v>
      </c>
      <c r="E37" s="104">
        <v>41.75</v>
      </c>
      <c r="F37" s="104">
        <v>7.02</v>
      </c>
    </row>
    <row r="38" spans="3:6" ht="16.149999999999999">
      <c r="C38" s="10" t="s">
        <v>95</v>
      </c>
      <c r="D38" s="103">
        <v>57.55</v>
      </c>
      <c r="E38" s="104">
        <v>39.58</v>
      </c>
      <c r="F38" s="104">
        <v>2.87</v>
      </c>
    </row>
    <row r="39" spans="3:6" ht="16.149999999999999">
      <c r="C39" s="10" t="s">
        <v>96</v>
      </c>
      <c r="D39" s="103">
        <v>49.49</v>
      </c>
      <c r="E39" s="104">
        <v>46.42</v>
      </c>
      <c r="F39" s="104">
        <v>4.09</v>
      </c>
    </row>
    <row r="40" spans="3:6" ht="16.149999999999999">
      <c r="C40" s="10" t="s">
        <v>97</v>
      </c>
      <c r="D40" s="103">
        <v>51.85</v>
      </c>
      <c r="E40" s="104">
        <v>41.98</v>
      </c>
      <c r="F40" s="104">
        <v>6.17</v>
      </c>
    </row>
    <row r="41" spans="3:6" ht="16.149999999999999">
      <c r="C41" s="10" t="s">
        <v>98</v>
      </c>
      <c r="D41" s="103">
        <v>53.22</v>
      </c>
      <c r="E41" s="104">
        <v>44.44</v>
      </c>
      <c r="F41" s="104">
        <v>2.34</v>
      </c>
    </row>
    <row r="42" spans="3:6">
      <c r="C42" s="12" t="s">
        <v>59</v>
      </c>
    </row>
    <row r="43" spans="3:6">
      <c r="C43" s="12"/>
    </row>
  </sheetData>
  <mergeCells count="9">
    <mergeCell ref="C33:F33"/>
    <mergeCell ref="C34:C35"/>
    <mergeCell ref="D34:F34"/>
    <mergeCell ref="C5:F5"/>
    <mergeCell ref="C6:C7"/>
    <mergeCell ref="D6:F6"/>
    <mergeCell ref="C19:F19"/>
    <mergeCell ref="C20:C21"/>
    <mergeCell ref="D20:F2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2509B-FCF6-4151-A1A3-66D54A99CA7C}">
  <dimension ref="A1:G35"/>
  <sheetViews>
    <sheetView workbookViewId="0">
      <selection activeCell="I1" sqref="I1"/>
    </sheetView>
  </sheetViews>
  <sheetFormatPr defaultRowHeight="15" customHeight="1"/>
  <cols>
    <col min="1" max="1" width="36.5703125" customWidth="1"/>
    <col min="2" max="2" width="12.5703125" customWidth="1"/>
    <col min="3" max="3" width="18.42578125" customWidth="1"/>
    <col min="4" max="4" width="18.28515625" customWidth="1"/>
    <col min="5" max="5" width="18.42578125" customWidth="1"/>
    <col min="6" max="6" width="18.28515625" customWidth="1"/>
    <col min="7" max="7" width="18.7109375" customWidth="1"/>
  </cols>
  <sheetData>
    <row r="1" spans="1:7" ht="44.25" customHeight="1">
      <c r="A1" s="154" t="s">
        <v>102</v>
      </c>
      <c r="B1" s="154"/>
      <c r="C1" s="154"/>
      <c r="D1" s="154"/>
      <c r="E1" s="154"/>
      <c r="F1" s="154"/>
      <c r="G1" s="154"/>
    </row>
    <row r="2" spans="1:7" ht="16.149999999999999">
      <c r="A2" s="161" t="s">
        <v>88</v>
      </c>
      <c r="B2" s="161" t="s">
        <v>3</v>
      </c>
      <c r="C2" s="161" t="s">
        <v>89</v>
      </c>
      <c r="D2" s="161"/>
      <c r="E2" s="161"/>
      <c r="F2" s="161"/>
      <c r="G2" s="161"/>
    </row>
    <row r="3" spans="1:7" ht="16.149999999999999">
      <c r="A3" s="161"/>
      <c r="B3" s="161"/>
      <c r="C3" s="10" t="s">
        <v>103</v>
      </c>
      <c r="D3" s="10" t="s">
        <v>104</v>
      </c>
      <c r="E3" s="10" t="s">
        <v>105</v>
      </c>
      <c r="F3" s="10" t="s">
        <v>106</v>
      </c>
      <c r="G3" s="10" t="s">
        <v>107</v>
      </c>
    </row>
    <row r="4" spans="1:7" ht="16.149999999999999">
      <c r="A4" s="11" t="s">
        <v>93</v>
      </c>
      <c r="B4" s="58">
        <v>1300</v>
      </c>
      <c r="C4" s="138">
        <v>0.92307692307692313</v>
      </c>
      <c r="D4" s="138">
        <v>8.5384615384615383</v>
      </c>
      <c r="E4" s="138">
        <v>39.384615384615387</v>
      </c>
      <c r="F4" s="138">
        <v>41.53846153846154</v>
      </c>
      <c r="G4" s="138">
        <v>9.6153846153846168</v>
      </c>
    </row>
    <row r="5" spans="1:7" ht="16.149999999999999">
      <c r="A5" s="10" t="s">
        <v>94</v>
      </c>
      <c r="B5" s="13">
        <v>202</v>
      </c>
      <c r="C5" s="139">
        <v>1.9801980198019802</v>
      </c>
      <c r="D5" s="139">
        <v>10.891089108910892</v>
      </c>
      <c r="E5" s="139">
        <v>51.485148514851488</v>
      </c>
      <c r="F5" s="139">
        <v>30.198019801980198</v>
      </c>
      <c r="G5" s="139">
        <v>5.4455445544554459</v>
      </c>
    </row>
    <row r="6" spans="1:7" ht="16.149999999999999">
      <c r="A6" s="10" t="s">
        <v>95</v>
      </c>
      <c r="B6" s="13">
        <v>420</v>
      </c>
      <c r="C6" s="139">
        <v>1.1904761904761905</v>
      </c>
      <c r="D6" s="139">
        <v>9.5238095238095237</v>
      </c>
      <c r="E6" s="139">
        <v>35.476190476190474</v>
      </c>
      <c r="F6" s="139">
        <v>42.38095238095238</v>
      </c>
      <c r="G6" s="139">
        <v>11.428571428571429</v>
      </c>
    </row>
    <row r="7" spans="1:7" ht="16.149999999999999">
      <c r="A7" s="10" t="s">
        <v>96</v>
      </c>
      <c r="B7" s="13">
        <v>438</v>
      </c>
      <c r="C7" s="139">
        <v>0.45662100456621002</v>
      </c>
      <c r="D7" s="139">
        <v>7.3059360730593603</v>
      </c>
      <c r="E7" s="139">
        <v>36.301369863013697</v>
      </c>
      <c r="F7" s="139">
        <v>47.48858447488584</v>
      </c>
      <c r="G7" s="139">
        <v>8.4474885844748862</v>
      </c>
    </row>
    <row r="8" spans="1:7" ht="16.149999999999999">
      <c r="A8" s="10" t="s">
        <v>97</v>
      </c>
      <c r="B8" s="13">
        <v>121</v>
      </c>
      <c r="C8" s="139">
        <v>0</v>
      </c>
      <c r="D8" s="139">
        <v>9.0909090909090917</v>
      </c>
      <c r="E8" s="139">
        <v>39.669421487603309</v>
      </c>
      <c r="F8" s="139">
        <v>35.537190082644628</v>
      </c>
      <c r="G8" s="139">
        <v>15.702479338842975</v>
      </c>
    </row>
    <row r="9" spans="1:7" ht="16.149999999999999">
      <c r="A9" s="10" t="s">
        <v>98</v>
      </c>
      <c r="B9" s="13">
        <v>119</v>
      </c>
      <c r="C9" s="139">
        <v>0.84033613445378152</v>
      </c>
      <c r="D9" s="139">
        <v>5.0420168067226889</v>
      </c>
      <c r="E9" s="139">
        <v>43.69747899159664</v>
      </c>
      <c r="F9" s="139">
        <v>42.016806722689076</v>
      </c>
      <c r="G9" s="139">
        <v>8.4033613445378155</v>
      </c>
    </row>
    <row r="10" spans="1:7" ht="14.45">
      <c r="A10" s="2" t="s">
        <v>108</v>
      </c>
    </row>
    <row r="11" spans="1:7" ht="14.45">
      <c r="A11" s="2" t="s">
        <v>109</v>
      </c>
    </row>
    <row r="14" spans="1:7" ht="42.75" customHeight="1">
      <c r="A14" s="154" t="s">
        <v>110</v>
      </c>
      <c r="B14" s="154"/>
      <c r="C14" s="154"/>
      <c r="D14" s="154"/>
      <c r="E14" s="154"/>
      <c r="F14" s="154"/>
      <c r="G14" s="154"/>
    </row>
    <row r="15" spans="1:7" ht="16.149999999999999">
      <c r="A15" s="161" t="s">
        <v>88</v>
      </c>
      <c r="B15" s="161" t="s">
        <v>3</v>
      </c>
      <c r="C15" s="161" t="s">
        <v>89</v>
      </c>
      <c r="D15" s="161"/>
      <c r="E15" s="161"/>
      <c r="F15" s="161"/>
      <c r="G15" s="161"/>
    </row>
    <row r="16" spans="1:7" ht="16.149999999999999">
      <c r="A16" s="161"/>
      <c r="B16" s="161"/>
      <c r="C16" s="10" t="s">
        <v>103</v>
      </c>
      <c r="D16" s="10" t="s">
        <v>104</v>
      </c>
      <c r="E16" s="10" t="s">
        <v>105</v>
      </c>
      <c r="F16" s="10" t="s">
        <v>106</v>
      </c>
      <c r="G16" s="10" t="s">
        <v>107</v>
      </c>
    </row>
    <row r="17" spans="1:7" ht="16.149999999999999">
      <c r="A17" s="11" t="s">
        <v>93</v>
      </c>
      <c r="B17" s="58">
        <v>3030</v>
      </c>
      <c r="C17" s="138">
        <v>0.36303630363036304</v>
      </c>
      <c r="D17" s="138">
        <v>7.1947194719471943</v>
      </c>
      <c r="E17" s="138">
        <v>36.402640264026402</v>
      </c>
      <c r="F17" s="138">
        <v>47.557755775577562</v>
      </c>
      <c r="G17" s="138">
        <v>8.4818481848184817</v>
      </c>
    </row>
    <row r="18" spans="1:7" ht="16.149999999999999">
      <c r="A18" s="10" t="s">
        <v>94</v>
      </c>
      <c r="B18" s="13">
        <v>438</v>
      </c>
      <c r="C18" s="139">
        <v>0.45662100456621002</v>
      </c>
      <c r="D18" s="139">
        <v>10.045662100456621</v>
      </c>
      <c r="E18" s="139">
        <v>39.497716894977167</v>
      </c>
      <c r="F18" s="139">
        <v>44.74885844748858</v>
      </c>
      <c r="G18" s="139">
        <v>5.2511415525114149</v>
      </c>
    </row>
    <row r="19" spans="1:7" ht="16.149999999999999">
      <c r="A19" s="10" t="s">
        <v>95</v>
      </c>
      <c r="B19" s="13">
        <v>838</v>
      </c>
      <c r="C19" s="139">
        <v>0.95465393794749409</v>
      </c>
      <c r="D19" s="139">
        <v>8.3532219570405726</v>
      </c>
      <c r="E19" s="139">
        <v>36.396181384248209</v>
      </c>
      <c r="F19" s="139">
        <v>44.749403341288783</v>
      </c>
      <c r="G19" s="139">
        <v>9.5465393794749396</v>
      </c>
    </row>
    <row r="20" spans="1:7" ht="16.149999999999999">
      <c r="A20" s="10" t="s">
        <v>96</v>
      </c>
      <c r="B20" s="13">
        <v>1055</v>
      </c>
      <c r="C20" s="139">
        <v>0</v>
      </c>
      <c r="D20" s="139">
        <v>5.781990521327014</v>
      </c>
      <c r="E20" s="139">
        <v>36.018957345971565</v>
      </c>
      <c r="F20" s="139">
        <v>49.952606635071092</v>
      </c>
      <c r="G20" s="139">
        <v>8.246445497630333</v>
      </c>
    </row>
    <row r="21" spans="1:7" ht="16.149999999999999">
      <c r="A21" s="10" t="s">
        <v>97</v>
      </c>
      <c r="B21" s="13">
        <v>385</v>
      </c>
      <c r="C21" s="139">
        <v>0</v>
      </c>
      <c r="D21" s="139">
        <v>5.1948051948051948</v>
      </c>
      <c r="E21" s="139">
        <v>33.506493506493506</v>
      </c>
      <c r="F21" s="139">
        <v>50.649350649350644</v>
      </c>
      <c r="G21" s="139">
        <v>10.649350649350648</v>
      </c>
    </row>
    <row r="22" spans="1:7" ht="16.149999999999999">
      <c r="A22" s="10" t="s">
        <v>98</v>
      </c>
      <c r="B22" s="13">
        <v>314</v>
      </c>
      <c r="C22" s="139">
        <v>0.31847133757961787</v>
      </c>
      <c r="D22" s="139">
        <v>7.3248407643312099</v>
      </c>
      <c r="E22" s="139">
        <v>36.942675159235669</v>
      </c>
      <c r="F22" s="139">
        <v>47.133757961783438</v>
      </c>
      <c r="G22" s="139">
        <v>8.2802547770700627</v>
      </c>
    </row>
    <row r="23" spans="1:7" ht="14.45">
      <c r="A23" s="2" t="s">
        <v>108</v>
      </c>
    </row>
    <row r="26" spans="1:7" ht="44.25" customHeight="1">
      <c r="A26" s="154" t="s">
        <v>111</v>
      </c>
      <c r="B26" s="154"/>
      <c r="C26" s="154"/>
      <c r="D26" s="154"/>
      <c r="E26" s="154"/>
      <c r="F26" s="154"/>
      <c r="G26" s="154"/>
    </row>
    <row r="27" spans="1:7" ht="16.149999999999999">
      <c r="A27" s="161" t="s">
        <v>88</v>
      </c>
      <c r="B27" s="161" t="s">
        <v>3</v>
      </c>
      <c r="C27" s="161" t="s">
        <v>89</v>
      </c>
      <c r="D27" s="161"/>
      <c r="E27" s="161"/>
      <c r="F27" s="161"/>
      <c r="G27" s="161"/>
    </row>
    <row r="28" spans="1:7" ht="16.149999999999999">
      <c r="A28" s="161"/>
      <c r="B28" s="161"/>
      <c r="C28" s="10" t="s">
        <v>103</v>
      </c>
      <c r="D28" s="10" t="s">
        <v>104</v>
      </c>
      <c r="E28" s="10" t="s">
        <v>105</v>
      </c>
      <c r="F28" s="10" t="s">
        <v>106</v>
      </c>
      <c r="G28" s="10" t="s">
        <v>107</v>
      </c>
    </row>
    <row r="29" spans="1:7" ht="16.149999999999999">
      <c r="A29" s="11" t="s">
        <v>93</v>
      </c>
      <c r="B29" s="14">
        <v>1965</v>
      </c>
      <c r="C29" s="138">
        <v>0.35623409669211198</v>
      </c>
      <c r="D29" s="138">
        <v>7.5318066157760803</v>
      </c>
      <c r="E29" s="138">
        <v>36.081424936386767</v>
      </c>
      <c r="F29" s="138">
        <v>46.921119592875314</v>
      </c>
      <c r="G29" s="138">
        <v>9.10941475826972</v>
      </c>
    </row>
    <row r="30" spans="1:7" ht="16.149999999999999">
      <c r="A30" s="10" t="s">
        <v>94</v>
      </c>
      <c r="B30" s="13">
        <v>285</v>
      </c>
      <c r="C30" s="139">
        <v>1.0526315789473684</v>
      </c>
      <c r="D30" s="139">
        <v>12.982456140350877</v>
      </c>
      <c r="E30" s="139">
        <v>40.701754385964911</v>
      </c>
      <c r="F30" s="139">
        <v>38.596491228070171</v>
      </c>
      <c r="G30" s="139">
        <v>6.666666666666667</v>
      </c>
    </row>
    <row r="31" spans="1:7" ht="16.149999999999999">
      <c r="A31" s="10" t="s">
        <v>95</v>
      </c>
      <c r="B31" s="13">
        <v>662</v>
      </c>
      <c r="C31" s="139">
        <v>0.30211480362537763</v>
      </c>
      <c r="D31" s="139">
        <v>7.8549848942598182</v>
      </c>
      <c r="E31" s="139">
        <v>35.649546827794559</v>
      </c>
      <c r="F31" s="139">
        <v>46.223564954682779</v>
      </c>
      <c r="G31" s="139">
        <v>9.9697885196374632</v>
      </c>
    </row>
    <row r="32" spans="1:7" ht="16.149999999999999">
      <c r="A32" s="10" t="s">
        <v>96</v>
      </c>
      <c r="B32" s="13">
        <v>685</v>
      </c>
      <c r="C32" s="139">
        <v>0.145985401459854</v>
      </c>
      <c r="D32" s="139">
        <v>6.7153284671532854</v>
      </c>
      <c r="E32" s="139">
        <v>34.89051094890511</v>
      </c>
      <c r="F32" s="139">
        <v>49.635036496350367</v>
      </c>
      <c r="G32" s="139">
        <v>8.6131386861313874</v>
      </c>
    </row>
    <row r="33" spans="1:7" ht="16.149999999999999">
      <c r="A33" s="10" t="s">
        <v>97</v>
      </c>
      <c r="B33" s="13">
        <v>162</v>
      </c>
      <c r="C33" s="139">
        <v>0</v>
      </c>
      <c r="D33" s="139">
        <v>3.7037037037037033</v>
      </c>
      <c r="E33" s="139">
        <v>36.419753086419753</v>
      </c>
      <c r="F33" s="139">
        <v>53.086419753086425</v>
      </c>
      <c r="G33" s="139">
        <v>6.7901234567901234</v>
      </c>
    </row>
    <row r="34" spans="1:7" ht="16.149999999999999">
      <c r="A34" s="10" t="s">
        <v>98</v>
      </c>
      <c r="B34" s="13">
        <v>171</v>
      </c>
      <c r="C34" s="139">
        <v>0.58479532163742687</v>
      </c>
      <c r="D34" s="139">
        <v>4.0935672514619883</v>
      </c>
      <c r="E34" s="139">
        <v>34.502923976608187</v>
      </c>
      <c r="F34" s="139">
        <v>46.783625730994146</v>
      </c>
      <c r="G34" s="139">
        <v>14.035087719298245</v>
      </c>
    </row>
    <row r="35" spans="1:7" ht="14.45">
      <c r="A35" s="2" t="s">
        <v>108</v>
      </c>
    </row>
  </sheetData>
  <mergeCells count="12">
    <mergeCell ref="A26:G26"/>
    <mergeCell ref="A27:A28"/>
    <mergeCell ref="B27:B28"/>
    <mergeCell ref="C27:G27"/>
    <mergeCell ref="A1:G1"/>
    <mergeCell ref="A2:A3"/>
    <mergeCell ref="B2:B3"/>
    <mergeCell ref="C2:G2"/>
    <mergeCell ref="A14:G14"/>
    <mergeCell ref="A15:A16"/>
    <mergeCell ref="B15:B16"/>
    <mergeCell ref="C15:G1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559BF-0860-4E6D-8421-0A62DE047E74}">
  <dimension ref="A1:F12"/>
  <sheetViews>
    <sheetView topLeftCell="A5" workbookViewId="0">
      <selection activeCell="C23" sqref="C23"/>
    </sheetView>
  </sheetViews>
  <sheetFormatPr defaultRowHeight="14.45"/>
  <cols>
    <col min="2" max="2" width="18.5703125" customWidth="1"/>
    <col min="3" max="3" width="18.28515625" customWidth="1"/>
    <col min="4" max="4" width="18.140625" customWidth="1"/>
    <col min="5" max="5" width="18.42578125" customWidth="1"/>
    <col min="6" max="6" width="18.140625" customWidth="1"/>
  </cols>
  <sheetData>
    <row r="1" spans="1:6" hidden="1"/>
    <row r="2" spans="1:6" hidden="1"/>
    <row r="3" spans="1:6" hidden="1"/>
    <row r="4" spans="1:6" hidden="1"/>
    <row r="5" spans="1:6" s="1" customFormat="1" ht="43.5" customHeight="1">
      <c r="A5" s="174" t="s">
        <v>112</v>
      </c>
      <c r="B5" s="174"/>
      <c r="C5" s="174"/>
      <c r="D5" s="174"/>
      <c r="E5" s="174"/>
      <c r="F5" s="174"/>
    </row>
    <row r="6" spans="1:6" s="1" customFormat="1" ht="16.149999999999999">
      <c r="A6" s="176" t="s">
        <v>113</v>
      </c>
      <c r="B6" s="175" t="s">
        <v>89</v>
      </c>
      <c r="C6" s="175"/>
      <c r="D6" s="175"/>
      <c r="E6" s="175"/>
      <c r="F6" s="175"/>
    </row>
    <row r="7" spans="1:6" ht="16.149999999999999">
      <c r="A7" s="176"/>
      <c r="B7" s="30" t="s">
        <v>114</v>
      </c>
      <c r="C7" s="30" t="s">
        <v>23</v>
      </c>
      <c r="D7" s="30" t="s">
        <v>115</v>
      </c>
      <c r="E7" s="30" t="s">
        <v>116</v>
      </c>
      <c r="F7" s="30" t="s">
        <v>117</v>
      </c>
    </row>
    <row r="8" spans="1:6" ht="16.149999999999999">
      <c r="A8" s="49">
        <v>2020</v>
      </c>
      <c r="B8" s="50">
        <v>0.52301255230125521</v>
      </c>
      <c r="C8" s="50">
        <v>30.805439330543933</v>
      </c>
      <c r="D8" s="50">
        <v>1.5167364016736402</v>
      </c>
      <c r="E8" s="50">
        <v>55.177824267782427</v>
      </c>
      <c r="F8" s="50">
        <v>11.976987447698745</v>
      </c>
    </row>
    <row r="9" spans="1:6" ht="16.149999999999999">
      <c r="A9" s="51">
        <v>2021</v>
      </c>
      <c r="B9" s="32">
        <v>0.20168067226890757</v>
      </c>
      <c r="C9" s="32">
        <v>35.327731092436977</v>
      </c>
      <c r="D9" s="32">
        <v>1.4453781512605042</v>
      </c>
      <c r="E9" s="32">
        <v>51.092436974789912</v>
      </c>
      <c r="F9" s="32">
        <v>11.932773109243698</v>
      </c>
    </row>
    <row r="10" spans="1:6" ht="16.149999999999999">
      <c r="A10" s="51">
        <v>2022</v>
      </c>
      <c r="B10" s="32">
        <v>7.8554595443833475E-2</v>
      </c>
      <c r="C10" s="32">
        <v>29.693637077769047</v>
      </c>
      <c r="D10" s="32">
        <v>1.5710919088766693</v>
      </c>
      <c r="E10" s="32">
        <v>54.359780047132759</v>
      </c>
      <c r="F10" s="32">
        <v>14.29693637077769</v>
      </c>
    </row>
    <row r="11" spans="1:6" ht="16.149999999999999">
      <c r="A11" s="12" t="s">
        <v>108</v>
      </c>
      <c r="B11" s="17"/>
      <c r="C11" s="17"/>
      <c r="D11" s="17"/>
      <c r="E11" s="17"/>
      <c r="F11" s="17"/>
    </row>
    <row r="12" spans="1:6">
      <c r="A12" s="12" t="s">
        <v>118</v>
      </c>
    </row>
  </sheetData>
  <mergeCells count="3">
    <mergeCell ref="A5:F5"/>
    <mergeCell ref="B6:F6"/>
    <mergeCell ref="A6:A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9CBF51C3D0CD249ACA104285B211426" ma:contentTypeVersion="13" ma:contentTypeDescription="Crie um novo documento." ma:contentTypeScope="" ma:versionID="6e5fac70133039852db6dab1a40c2a75">
  <xsd:schema xmlns:xsd="http://www.w3.org/2001/XMLSchema" xmlns:xs="http://www.w3.org/2001/XMLSchema" xmlns:p="http://schemas.microsoft.com/office/2006/metadata/properties" xmlns:ns2="16eafe7b-64e5-40df-8ec2-a0d2202d4a2d" xmlns:ns3="8671ea57-2ce5-4a01-988a-3cfa9a895f9f" targetNamespace="http://schemas.microsoft.com/office/2006/metadata/properties" ma:root="true" ma:fieldsID="f32b336ab816c4767cdbfa7b6c59cd1b" ns2:_="" ns3:_="">
    <xsd:import namespace="16eafe7b-64e5-40df-8ec2-a0d2202d4a2d"/>
    <xsd:import namespace="8671ea57-2ce5-4a01-988a-3cfa9a895f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eafe7b-64e5-40df-8ec2-a0d2202d4a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429f7ce5-b1b4-49c2-b478-55053dc3db8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671ea57-2ce5-4a01-988a-3cfa9a895f9f"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4" nillable="true" ma:displayName="Taxonomy Catch All Column" ma:hidden="true" ma:list="{7953ecc6-6377-4c66-bacc-87ee2149f888}" ma:internalName="TaxCatchAll" ma:showField="CatchAllData" ma:web="8671ea57-2ce5-4a01-988a-3cfa9a895f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671ea57-2ce5-4a01-988a-3cfa9a895f9f" xsi:nil="true"/>
    <lcf76f155ced4ddcb4097134ff3c332f xmlns="16eafe7b-64e5-40df-8ec2-a0d2202d4a2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AC9E29-B4B3-4525-8625-B21DEEFBD490}"/>
</file>

<file path=customXml/itemProps2.xml><?xml version="1.0" encoding="utf-8"?>
<ds:datastoreItem xmlns:ds="http://schemas.openxmlformats.org/officeDocument/2006/customXml" ds:itemID="{98749960-7AE9-40C5-823A-2C4B416750FF}"/>
</file>

<file path=customXml/itemProps3.xml><?xml version="1.0" encoding="utf-8"?>
<ds:datastoreItem xmlns:ds="http://schemas.openxmlformats.org/officeDocument/2006/customXml" ds:itemID="{45DC6258-4A62-4B4D-B6C4-7A0B7D700EA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Kamilla Dantas Matias</cp:lastModifiedBy>
  <cp:revision/>
  <dcterms:created xsi:type="dcterms:W3CDTF">2023-12-27T13:44:09Z</dcterms:created>
  <dcterms:modified xsi:type="dcterms:W3CDTF">2024-09-26T21:03:18Z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0x010100C9CBF51C3D0CD249ACA104285B211426</vt:lpwstr>
  </property>
  <property fmtid="{D5CDD505-2E9C-101B-9397-08002B2CF9AE}" pid="3" name="MediaServiceImageTags">
    <vt:lpwstr/>
  </property>
</Properties>
</file>